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showInkAnnotation="0"/>
  <mc:AlternateContent xmlns:mc="http://schemas.openxmlformats.org/markup-compatibility/2006">
    <mc:Choice Requires="x15">
      <x15ac:absPath xmlns:x15ac="http://schemas.microsoft.com/office/spreadsheetml/2010/11/ac" url="C:\Users\EduardodelJesusPugaA\Documents\2. Dirección de Contabilidad\5. Formatos LDF\LDF 2° trim-2017\"/>
    </mc:Choice>
  </mc:AlternateContent>
  <bookViews>
    <workbookView xWindow="0" yWindow="0" windowWidth="28800" windowHeight="12300" tabRatio="699" firstSheet="1" activeTab="10"/>
  </bookViews>
  <sheets>
    <sheet name="Informe Analitico junto" sheetId="3" state="hidden" r:id="rId1"/>
    <sheet name="F1" sheetId="8" r:id="rId2"/>
    <sheet name="F2" sheetId="5" r:id="rId3"/>
    <sheet name="Informe Analitico de la Deuda C" sheetId="4" state="hidden" r:id="rId4"/>
    <sheet name="F3" sheetId="2" r:id="rId5"/>
    <sheet name="F4" sheetId="7" r:id="rId6"/>
    <sheet name="F5" sheetId="9" r:id="rId7"/>
    <sheet name="F6A" sheetId="10" r:id="rId8"/>
    <sheet name="F6B" sheetId="11" r:id="rId9"/>
    <sheet name="F6C" sheetId="12" r:id="rId10"/>
    <sheet name="F6D" sheetId="13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__ALI2" localSheetId="6">#REF!</definedName>
    <definedName name="___ALI2">#REF!</definedName>
    <definedName name="___ALI3" localSheetId="6">#REF!</definedName>
    <definedName name="___ALI3">#REF!</definedName>
    <definedName name="___ALI4" localSheetId="6">#REF!</definedName>
    <definedName name="___ALI4">#REF!</definedName>
    <definedName name="___ALI5" localSheetId="6">#REF!</definedName>
    <definedName name="___ALI5">#REF!</definedName>
    <definedName name="___ALI6" localSheetId="6">#REF!</definedName>
    <definedName name="___ALI6">#REF!</definedName>
    <definedName name="__ALI2" localSheetId="6">#REF!</definedName>
    <definedName name="__ALI2">#REF!</definedName>
    <definedName name="__ALI3" localSheetId="6">#REF!</definedName>
    <definedName name="__ALI3">#REF!</definedName>
    <definedName name="__ALI4" localSheetId="6">#REF!</definedName>
    <definedName name="__ALI4">#REF!</definedName>
    <definedName name="__ALI5" localSheetId="6">#REF!</definedName>
    <definedName name="__ALI5">#REF!</definedName>
    <definedName name="__ALI6" localSheetId="6">#REF!</definedName>
    <definedName name="__ALI6">#REF!</definedName>
    <definedName name="_ALI2" localSheetId="6">#REF!</definedName>
    <definedName name="_ALI2">#REF!</definedName>
    <definedName name="_ALI3" localSheetId="6">#REF!</definedName>
    <definedName name="_ALI3">#REF!</definedName>
    <definedName name="_ALI4" localSheetId="6">#REF!</definedName>
    <definedName name="_ALI4">#REF!</definedName>
    <definedName name="_ALI5" localSheetId="6">#REF!</definedName>
    <definedName name="_ALI5">#REF!</definedName>
    <definedName name="_ALI6" localSheetId="6">#REF!</definedName>
    <definedName name="_ALI6">#REF!</definedName>
    <definedName name="Acreed">[4]CATALOGOS!$M$1:$M$87</definedName>
    <definedName name="ALI" localSheetId="6">#REF!</definedName>
    <definedName name="ALI">#REF!</definedName>
    <definedName name="Alta">[5]CATALOGOS!$J$1:$J$6</definedName>
    <definedName name="_xlnm.Print_Area" localSheetId="6">'F5'!$A$1:$G$72</definedName>
    <definedName name="_xlnm.Print_Area" localSheetId="7">F6A!$A$1:$R$202</definedName>
    <definedName name="_xlnm.Print_Area" localSheetId="8">F6B!$A$1:$R$110</definedName>
    <definedName name="_xlnm.Print_Area" localSheetId="9">F6C!$A$1:$R$104</definedName>
    <definedName name="_xlnm.Print_Area" localSheetId="10">F6D!$A$2:$K$91</definedName>
    <definedName name="_xlnm.Database" localSheetId="6">#REF!</definedName>
    <definedName name="_xlnm.Database" localSheetId="10">F6D!#REF!</definedName>
    <definedName name="_xlnm.Database">#REF!</definedName>
    <definedName name="concentrado" localSheetId="6">#REF!</definedName>
    <definedName name="concentrado">#REF!</definedName>
    <definedName name="D">[6]CATALOGOS!$M$1:$M$87</definedName>
    <definedName name="DEUDA_PUBLICA_DE_ENTIDADES_FEDERATIVAS_Y_MUNICIPIOS_POR_TIPO_DE_DEUDOR" localSheetId="6">#REF!</definedName>
    <definedName name="DEUDA_PUBLICA_DE_ENTIDADES_FEDERATIVAS_Y_MUNICIPIOS_POR_TIPO_DE_DEUDOR">#REF!</definedName>
    <definedName name="EdoAnaliticoEneNov" localSheetId="6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EdoAnaliticoEneNov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FtePago">[4]CATALOGOS!$T$1:$T$3</definedName>
    <definedName name="garantia">[7]CATALOGOS!$C$1:$C$5</definedName>
    <definedName name="Garantias">[4]CATALOGOS!$W$1:$W$10</definedName>
    <definedName name="garuantias">[8]CATALOGOS!$W$1:$W$10</definedName>
    <definedName name="GobEdo" localSheetId="6">#REF!</definedName>
    <definedName name="GobEdo">#REF!</definedName>
    <definedName name="H">[9]CATALOGOS!$I$1:$I$2</definedName>
    <definedName name="HSep_2010" localSheetId="6">#REF!</definedName>
    <definedName name="HSep_2010">#REF!</definedName>
    <definedName name="LOCAL_MYSQL_DATE_FORMAT" localSheetId="6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ensual" localSheetId="6">#REF!</definedName>
    <definedName name="mensual">#REF!</definedName>
    <definedName name="oax" localSheetId="6">#REF!</definedName>
    <definedName name="oax">#REF!</definedName>
    <definedName name="RESP">[10]CATALOGOS!$I$1:$I$2</definedName>
    <definedName name="RESP1">[4]CATALOGOS!$I$1:$I$2</definedName>
    <definedName name="SOBRETAA">[4]CATALOGOS!$E$1:$E$3</definedName>
    <definedName name="sobretasa">[11]CATALOGOS!$E$1:$E$3</definedName>
    <definedName name="sobretasas">[4]CATALOGOS!$E$1:$E$3</definedName>
    <definedName name="tasas">[11]CATALOGOS!$G$1:$G$6</definedName>
    <definedName name="_xlnm.Print_Titles" localSheetId="2">'F2'!$1:$4</definedName>
    <definedName name="_xlnm.Print_Titles" localSheetId="7">F6A!$1:$9</definedName>
    <definedName name="_xlnm.Print_Titles" localSheetId="8">F6B!$1:$11</definedName>
    <definedName name="_xlnm.Print_Titles" localSheetId="9">F6C!$2:$12</definedName>
    <definedName name="_xlnm.Print_Titles" localSheetId="3">'Informe Analitico de la Deuda C'!$3:$6</definedName>
    <definedName name="ttf">[12]CATALOGOS!$E$1:$E$3</definedName>
    <definedName name="VER" localSheetId="6">#REF!</definedName>
    <definedName name="VER">#REF!</definedName>
    <definedName name="W">[13]CATALOGOS!$E$1:$E$3</definedName>
    <definedName name="X">[13]CATALOGOS!$G$1:$G$6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3" l="1"/>
  <c r="H25" i="13"/>
  <c r="I25" i="13"/>
  <c r="E41" i="13"/>
  <c r="E61" i="13" s="1"/>
  <c r="F41" i="13"/>
  <c r="G41" i="13"/>
  <c r="H41" i="13"/>
  <c r="H61" i="13" s="1"/>
  <c r="I41" i="13"/>
  <c r="I61" i="13" s="1"/>
  <c r="J41" i="13"/>
  <c r="F61" i="13"/>
  <c r="G61" i="13"/>
  <c r="J61" i="13"/>
  <c r="B72" i="9" l="1"/>
  <c r="F85" i="8" l="1"/>
  <c r="E85" i="8"/>
  <c r="F79" i="8"/>
  <c r="E79" i="8"/>
  <c r="F78" i="8"/>
  <c r="E78" i="8"/>
  <c r="F73" i="8"/>
  <c r="F89" i="8" s="1"/>
  <c r="E73" i="8"/>
  <c r="E89" i="8" s="1"/>
  <c r="C70" i="8"/>
  <c r="B70" i="8"/>
  <c r="F67" i="8"/>
  <c r="E67" i="8"/>
  <c r="F47" i="8"/>
  <c r="E47" i="8"/>
  <c r="C47" i="8"/>
  <c r="B47" i="8"/>
  <c r="C43" i="8"/>
  <c r="B43" i="8"/>
  <c r="F42" i="8"/>
  <c r="E42" i="8"/>
  <c r="F34" i="8"/>
  <c r="E34" i="8"/>
  <c r="C34" i="8"/>
  <c r="B34" i="8"/>
  <c r="F29" i="8"/>
  <c r="E29" i="8"/>
  <c r="C27" i="8"/>
  <c r="B27" i="8"/>
  <c r="F25" i="8"/>
  <c r="E25" i="8"/>
  <c r="F20" i="8"/>
  <c r="E20" i="8"/>
  <c r="C18" i="8"/>
  <c r="B18" i="8"/>
  <c r="F9" i="8"/>
  <c r="F53" i="8" s="1"/>
  <c r="F69" i="8" s="1"/>
  <c r="F91" i="8" s="1"/>
  <c r="E9" i="8"/>
  <c r="E53" i="8" s="1"/>
  <c r="E69" i="8" s="1"/>
  <c r="E91" i="8" s="1"/>
  <c r="C9" i="8"/>
  <c r="C53" i="8" s="1"/>
  <c r="C72" i="8" s="1"/>
  <c r="B9" i="8"/>
  <c r="B53" i="8" s="1"/>
  <c r="B72" i="8" s="1"/>
  <c r="E82" i="7" l="1"/>
  <c r="D82" i="7"/>
  <c r="D80" i="7"/>
  <c r="E78" i="7"/>
  <c r="D78" i="7"/>
  <c r="C78" i="7"/>
  <c r="E77" i="7"/>
  <c r="D77" i="7"/>
  <c r="D76" i="7" s="1"/>
  <c r="C77" i="7"/>
  <c r="E76" i="7"/>
  <c r="C76" i="7"/>
  <c r="C84" i="7" s="1"/>
  <c r="C86" i="7" s="1"/>
  <c r="E74" i="7"/>
  <c r="D74" i="7"/>
  <c r="D84" i="7" s="1"/>
  <c r="D86" i="7" s="1"/>
  <c r="C74" i="7"/>
  <c r="E64" i="7"/>
  <c r="D64" i="7"/>
  <c r="E60" i="7"/>
  <c r="D60" i="7"/>
  <c r="C60" i="7"/>
  <c r="E59" i="7"/>
  <c r="E58" i="7" s="1"/>
  <c r="D59" i="7"/>
  <c r="C59" i="7"/>
  <c r="C58" i="7" s="1"/>
  <c r="D58" i="7"/>
  <c r="E56" i="7"/>
  <c r="C56" i="7"/>
  <c r="E46" i="7"/>
  <c r="D46" i="7"/>
  <c r="C46" i="7"/>
  <c r="E43" i="7"/>
  <c r="E50" i="7" s="1"/>
  <c r="E14" i="7" s="1"/>
  <c r="E11" i="7" s="1"/>
  <c r="E24" i="7" s="1"/>
  <c r="E26" i="7" s="1"/>
  <c r="E28" i="7" s="1"/>
  <c r="E37" i="7" s="1"/>
  <c r="D43" i="7"/>
  <c r="D50" i="7" s="1"/>
  <c r="D14" i="7" s="1"/>
  <c r="D11" i="7" s="1"/>
  <c r="C43" i="7"/>
  <c r="C50" i="7" s="1"/>
  <c r="C14" i="7" s="1"/>
  <c r="C11" i="7" s="1"/>
  <c r="C24" i="7" s="1"/>
  <c r="C26" i="7" s="1"/>
  <c r="C28" i="7" s="1"/>
  <c r="C37" i="7" s="1"/>
  <c r="E33" i="7"/>
  <c r="D33" i="7"/>
  <c r="C33" i="7"/>
  <c r="E20" i="7"/>
  <c r="D20" i="7"/>
  <c r="E18" i="7"/>
  <c r="E80" i="7" s="1"/>
  <c r="D18" i="7"/>
  <c r="C18" i="7"/>
  <c r="C80" i="7" s="1"/>
  <c r="E17" i="7"/>
  <c r="E16" i="7" s="1"/>
  <c r="D17" i="7"/>
  <c r="D62" i="7" s="1"/>
  <c r="C17" i="7"/>
  <c r="C16" i="7" s="1"/>
  <c r="D16" i="7"/>
  <c r="E12" i="7"/>
  <c r="D12" i="7"/>
  <c r="D56" i="7" s="1"/>
  <c r="D66" i="7" s="1"/>
  <c r="D68" i="7" s="1"/>
  <c r="D24" i="7" l="1"/>
  <c r="D26" i="7" s="1"/>
  <c r="D28" i="7" s="1"/>
  <c r="D37" i="7" s="1"/>
  <c r="E66" i="7"/>
  <c r="E68" i="7" s="1"/>
  <c r="E84" i="7"/>
  <c r="E86" i="7" s="1"/>
  <c r="C62" i="7"/>
  <c r="C66" i="7" s="1"/>
  <c r="C68" i="7" s="1"/>
  <c r="E62" i="7"/>
  <c r="G25" i="5" l="1"/>
  <c r="C17" i="5" l="1"/>
  <c r="C16" i="5" s="1"/>
  <c r="C10" i="5" s="1"/>
  <c r="H20" i="5"/>
  <c r="E20" i="5"/>
  <c r="G20" i="5" s="1"/>
  <c r="H19" i="5" l="1"/>
  <c r="H18" i="5"/>
  <c r="E19" i="5"/>
  <c r="E18" i="5"/>
  <c r="H45" i="5"/>
  <c r="H44" i="5"/>
  <c r="H43" i="5"/>
  <c r="H42" i="5"/>
  <c r="H41" i="5"/>
  <c r="D28" i="5" l="1"/>
  <c r="G19" i="5"/>
  <c r="G18" i="5"/>
  <c r="H17" i="5"/>
  <c r="H16" i="5" s="1"/>
  <c r="H10" i="5" s="1"/>
  <c r="E17" i="5"/>
  <c r="E16" i="5" s="1"/>
  <c r="E10" i="5" s="1"/>
  <c r="E28" i="5" l="1"/>
  <c r="H28" i="5"/>
  <c r="G17" i="5"/>
  <c r="G16" i="5" s="1"/>
  <c r="G10" i="5" s="1"/>
  <c r="G28" i="5" s="1"/>
  <c r="C28" i="5"/>
  <c r="H26" i="4"/>
  <c r="G28" i="4" l="1"/>
  <c r="G27" i="4"/>
  <c r="G34" i="4" l="1"/>
  <c r="G32" i="4" l="1"/>
  <c r="D26" i="4"/>
  <c r="G30" i="4"/>
  <c r="C26" i="4" l="1"/>
  <c r="G39" i="4"/>
  <c r="E26" i="4" l="1"/>
  <c r="N30" i="4" l="1"/>
  <c r="G40" i="4" l="1"/>
  <c r="G38" i="4"/>
  <c r="G37" i="4"/>
  <c r="G36" i="4"/>
  <c r="G35" i="4"/>
  <c r="D42" i="4"/>
  <c r="G29" i="4" l="1"/>
  <c r="G33" i="4"/>
  <c r="G31" i="4"/>
  <c r="G26" i="4" l="1"/>
  <c r="G22" i="4"/>
  <c r="G20" i="4"/>
  <c r="C19" i="4"/>
  <c r="C18" i="4" s="1"/>
  <c r="C12" i="4" s="1"/>
  <c r="G22" i="3"/>
  <c r="G21" i="3"/>
  <c r="G20" i="3"/>
  <c r="G19" i="3" s="1"/>
  <c r="G18" i="3" s="1"/>
  <c r="I19" i="3"/>
  <c r="H19" i="3"/>
  <c r="H18" i="3" s="1"/>
  <c r="F19" i="3"/>
  <c r="F18" i="3" s="1"/>
  <c r="E19" i="3"/>
  <c r="E18" i="3" s="1"/>
  <c r="D19" i="3"/>
  <c r="D18" i="3" s="1"/>
  <c r="C19" i="3"/>
  <c r="I18" i="3"/>
  <c r="C18" i="3"/>
  <c r="C42" i="4" l="1"/>
  <c r="L13" i="4"/>
  <c r="E19" i="4"/>
  <c r="E18" i="4" s="1"/>
  <c r="E12" i="4" s="1"/>
  <c r="E42" i="4" s="1"/>
  <c r="H19" i="4"/>
  <c r="H18" i="4" s="1"/>
  <c r="H12" i="4" s="1"/>
  <c r="H42" i="4" s="1"/>
  <c r="G21" i="4"/>
  <c r="G19" i="4" s="1"/>
  <c r="G18" i="4" l="1"/>
  <c r="G12" i="4" s="1"/>
  <c r="G42" i="4" s="1"/>
</calcChain>
</file>

<file path=xl/sharedStrings.xml><?xml version="1.0" encoding="utf-8"?>
<sst xmlns="http://schemas.openxmlformats.org/spreadsheetml/2006/main" count="795" uniqueCount="532">
  <si>
    <t>Informe Analítico de la Deuda Pública y otros Pasivos- LDF</t>
  </si>
  <si>
    <t xml:space="preserve">Disposiciones del Periodo (e) </t>
  </si>
  <si>
    <t>Amortizaciones del Período (f)</t>
  </si>
  <si>
    <t>Revaluaciones, Reclasificaciones y otros ajustes (g)</t>
  </si>
  <si>
    <t>Pago de intereses del Período (i)</t>
  </si>
  <si>
    <t>Pago de comisiones y demás costos asociados durante el Periodo (j)</t>
  </si>
  <si>
    <t>Informe Analítico de la Deuda Pública y Otros Pasivos -LDF</t>
  </si>
  <si>
    <t xml:space="preserve">1.- Deuda Pública (1=A+B)  </t>
  </si>
  <si>
    <t>A. Corto Plazo (A=a1+a2+a3)</t>
  </si>
  <si>
    <t xml:space="preserve">  a2) Títulos y Valores</t>
  </si>
  <si>
    <t xml:space="preserve">  a3) Arrendamientos Financieros</t>
  </si>
  <si>
    <t xml:space="preserve">   a1) Instituciones de Crédito</t>
  </si>
  <si>
    <t xml:space="preserve">  B. Largo Plazo (B=b1+b2+b3)</t>
  </si>
  <si>
    <t>b1) Institiciones de Crédito</t>
  </si>
  <si>
    <t>b2) Títilos y Valores</t>
  </si>
  <si>
    <t>b3) Arrendamientos Financieros</t>
  </si>
  <si>
    <t>2.- Otros Pasivos</t>
  </si>
  <si>
    <t>3.- Total de la Deuda Pública y Otros Pásivos (3=1+2)</t>
  </si>
  <si>
    <r>
      <t xml:space="preserve">4.- Deuda Contigente </t>
    </r>
    <r>
      <rPr>
        <b/>
        <sz val="8"/>
        <color theme="1"/>
        <rFont val="Calibri"/>
        <family val="2"/>
      </rPr>
      <t>¹</t>
    </r>
    <r>
      <rPr>
        <b/>
        <sz val="8"/>
        <color theme="1"/>
        <rFont val="Azo Sans"/>
        <family val="3"/>
      </rPr>
      <t xml:space="preserve"> (informativo)</t>
    </r>
  </si>
  <si>
    <t xml:space="preserve">   A. Deuda Contigente 1</t>
  </si>
  <si>
    <t xml:space="preserve">   B. Deuda Contigete 2</t>
  </si>
  <si>
    <t xml:space="preserve">   C. Deuda Contigente XX</t>
  </si>
  <si>
    <r>
      <t xml:space="preserve">5.- Valor de Instrumentos Bono Cupón Cero </t>
    </r>
    <r>
      <rPr>
        <b/>
        <sz val="8"/>
        <color theme="1"/>
        <rFont val="Calibri"/>
        <family val="2"/>
      </rPr>
      <t>²</t>
    </r>
    <r>
      <rPr>
        <b/>
        <sz val="8"/>
        <color theme="1"/>
        <rFont val="Azo Sans"/>
        <family val="3"/>
      </rPr>
      <t xml:space="preserve"> (infomativo)</t>
    </r>
  </si>
  <si>
    <t>A. Instrumento Bono Cupón Cero 1</t>
  </si>
  <si>
    <t>B. Instrumento Bono Cupón Cero 2</t>
  </si>
  <si>
    <t>C. Instrumento Bono Cupón Cero XX</t>
  </si>
  <si>
    <t>Oblicaciones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</si>
  <si>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</si>
  <si>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</si>
  <si>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</si>
  <si>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</si>
  <si>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</si>
  <si>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6.- Obligaciones a Corto Plazo (informativo)</t>
  </si>
  <si>
    <t xml:space="preserve">  A. Crédito 1</t>
  </si>
  <si>
    <t xml:space="preserve">  B. Crédito 2</t>
  </si>
  <si>
    <t xml:space="preserve">  C. Crédito XX</t>
  </si>
  <si>
    <t>(PESOS)</t>
  </si>
  <si>
    <t>Denominación de las Obligaciones Diferentes de Financiamiento ( c )</t>
  </si>
  <si>
    <t>Fecha del Contrato (d)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</si>
  <si>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</si>
  <si>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</si>
  <si>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</si>
  <si>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</si>
  <si>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</si>
  <si>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Fecha de inicio de operación del proyecto (e )</t>
  </si>
  <si>
    <t>A. Asociaciones Público Privadas (APP´s)            (A= a+b+c+d)</t>
  </si>
  <si>
    <t xml:space="preserve">   a) APP 1</t>
  </si>
  <si>
    <t xml:space="preserve">   b) APP 2</t>
  </si>
  <si>
    <t xml:space="preserve">   c) APP 3</t>
  </si>
  <si>
    <t xml:space="preserve">   d) APP XX</t>
  </si>
  <si>
    <t>B. Otros instrumentos (B= a+b+c+d)</t>
  </si>
  <si>
    <t xml:space="preserve">   a) Otro Instumento 1</t>
  </si>
  <si>
    <t xml:space="preserve">   b) Otro Instrumento 2</t>
  </si>
  <si>
    <t xml:space="preserve">   c) Otro Instrumento 3</t>
  </si>
  <si>
    <t xml:space="preserve">   d) Otro instrumento XX</t>
  </si>
  <si>
    <t>C. Total de Obligaciones Diferentes de Financiamiento (C=A+B)</t>
  </si>
  <si>
    <t>GOBIERNO DEL ESTADO DE CAMPECHE</t>
  </si>
  <si>
    <t>Del 1 de enero al 30 de septiembre de 2016</t>
  </si>
  <si>
    <t>Denominación de la Deuda Pública y Otros Pasivos ( c )</t>
  </si>
  <si>
    <t>Saldo Final del Período (h)  h=d+e-f+g</t>
  </si>
  <si>
    <t>Saldo al 31 de diciembre de 2015 (d)</t>
  </si>
  <si>
    <t>Obligaciones a Corto Plazo (k)</t>
  </si>
  <si>
    <t>Monto contratado (l)</t>
  </si>
  <si>
    <t>Plazo pactado (m)</t>
  </si>
  <si>
    <t>Tasa de interés (n)</t>
  </si>
  <si>
    <t>Comisiones y costos relacionados (j)</t>
  </si>
  <si>
    <t>Tasa efectiva(p)</t>
  </si>
  <si>
    <t>6. Obligaciones a Corto Plazo (informativo)</t>
  </si>
  <si>
    <t xml:space="preserve">   A. Crédito 1</t>
  </si>
  <si>
    <t xml:space="preserve">   B. Deuda Contigente 2</t>
  </si>
  <si>
    <t xml:space="preserve">   C. Crédito XX</t>
  </si>
  <si>
    <t>b1) Instituciones de Crédito</t>
  </si>
  <si>
    <t>b2) Títulos y Valores</t>
  </si>
  <si>
    <t>BANAMEX, S. A.</t>
  </si>
  <si>
    <r>
      <t xml:space="preserve">4.- Deuda Contingente </t>
    </r>
    <r>
      <rPr>
        <b/>
        <sz val="8"/>
        <color theme="1"/>
        <rFont val="Calibri"/>
        <family val="2"/>
      </rPr>
      <t>¹</t>
    </r>
    <r>
      <rPr>
        <b/>
        <sz val="8"/>
        <color theme="1"/>
        <rFont val="Azo Sans"/>
        <family val="3"/>
      </rPr>
      <t xml:space="preserve"> (informativo)</t>
    </r>
  </si>
  <si>
    <t xml:space="preserve">   B. Deuda Contingente 2</t>
  </si>
  <si>
    <t xml:space="preserve">   C. Deuda Contingente XX</t>
  </si>
  <si>
    <t xml:space="preserve">   A. Deuda Contingente 1</t>
  </si>
  <si>
    <t>APICAM/GOBIERNO DEL ESTADO DE CAMPECHE COMO OBLIGADO SOLIDARIO, SUBSIDIARIO Y LIMITADO</t>
  </si>
  <si>
    <t>MUNICIPIO DEL CARMEN</t>
  </si>
  <si>
    <t>MUNICIPIO DE CAMPECHE</t>
  </si>
  <si>
    <t>MUNICIPIO DE TENABO</t>
  </si>
  <si>
    <t>MUNICIPIO DE CALAKMUL</t>
  </si>
  <si>
    <t>MUNICIPIO DE HOPELCHÉN</t>
  </si>
  <si>
    <t>MUNICIPIO DE PALIZADA</t>
  </si>
  <si>
    <t>MUNICIPIO DE ESCÁRCEGA</t>
  </si>
  <si>
    <t>A. Instrumento Bono Cupón Cero FONREC</t>
  </si>
  <si>
    <t>B. Instrumento Bono Cupón Cero PROFISE</t>
  </si>
  <si>
    <t>C. Instrumento Bono Cupón Cero FONREC</t>
  </si>
  <si>
    <t>D. Instrumento Bono Cupón Cero FONREC</t>
  </si>
  <si>
    <t>E. Instrumento Bono Cupón Cero FONREC</t>
  </si>
  <si>
    <t>MUNICIPIO DE CANDELARIA</t>
  </si>
  <si>
    <t>FONDO ESTATAL DE FOMENTO INDUSTRIAL DEL ESTADO DE CAMPECHE</t>
  </si>
  <si>
    <t>Del 1 de enero al 31 de marzo de 2017</t>
  </si>
  <si>
    <t>Saldo al 31 de diciembre de 2016 (d)</t>
  </si>
  <si>
    <t>Del 1 de enero al 30 de junio de 2017</t>
  </si>
  <si>
    <t>SANTANDER, S. A.</t>
  </si>
  <si>
    <r>
      <t xml:space="preserve">A. Instrumento Bono Cupón Cero FONREC </t>
    </r>
    <r>
      <rPr>
        <vertAlign val="superscript"/>
        <sz val="7"/>
        <color theme="1"/>
        <rFont val="Azo Sans"/>
        <family val="3"/>
      </rPr>
      <t>2</t>
    </r>
  </si>
  <si>
    <r>
      <t xml:space="preserve">B. Instrumento Bono Cupón Cero PROFISE </t>
    </r>
    <r>
      <rPr>
        <vertAlign val="superscript"/>
        <sz val="7"/>
        <color theme="1"/>
        <rFont val="Azo Sans"/>
        <family val="3"/>
      </rPr>
      <t>2</t>
    </r>
  </si>
  <si>
    <r>
      <t xml:space="preserve">C. Instrumento Bono Cupón Cero FONREC </t>
    </r>
    <r>
      <rPr>
        <vertAlign val="superscript"/>
        <sz val="7"/>
        <color theme="1"/>
        <rFont val="Azo Sans"/>
        <family val="3"/>
      </rPr>
      <t>2</t>
    </r>
  </si>
  <si>
    <r>
      <t xml:space="preserve">D. Instrumento Bono Cupón Cero FONREC </t>
    </r>
    <r>
      <rPr>
        <vertAlign val="superscript"/>
        <sz val="7"/>
        <color theme="1"/>
        <rFont val="Azo Sans"/>
        <family val="3"/>
      </rPr>
      <t>2</t>
    </r>
  </si>
  <si>
    <r>
      <t xml:space="preserve">E. Instrumento Bono Cupón Cero FONREC </t>
    </r>
    <r>
      <rPr>
        <vertAlign val="superscript"/>
        <sz val="7"/>
        <color theme="1"/>
        <rFont val="Azo Sans"/>
        <family val="3"/>
      </rPr>
      <t>2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</si>
  <si>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El saldo insoluto se obtiene restando el valor nominal de los Bonos Cupón Cero con fecha al 31.DIC.16 y 30.JUN.17. Cifras dadas a conocer por Banobras, S. N. C., en su carácter de fiduciario de los fideicomisos de FONREC F/2186 y PROFISE F/2198.</t>
    </r>
  </si>
  <si>
    <t>Monto pagado de la inversión al 31 de marzo de 2017 (k)</t>
  </si>
  <si>
    <t>Monto pagado de la inversión actualizado al 31 de marzo de 2017(l)</t>
  </si>
  <si>
    <t>Saldo pendiente por pagar de la inversión al 31 de marzo de 2017         (m= g-l)</t>
  </si>
  <si>
    <t>Formato 2 -Informe Analítico de la Deuda Pública y Otros Pasivos -LDF</t>
  </si>
  <si>
    <t>Formato 3 -Informe Analítico de Obligaciones de Diferentes Financiamientos -LDF</t>
  </si>
  <si>
    <t>PODER EJECUTIVO DEL GOBIERNO DEL ESTADO DE CAMPECHE</t>
  </si>
  <si>
    <t>Formato 4 -Balance Presupuestario - LDF</t>
  </si>
  <si>
    <t xml:space="preserve">Del 1 de enero al 30 de junio de 2017 </t>
  </si>
  <si>
    <t xml:space="preserve">Concepto </t>
  </si>
  <si>
    <t>Estimado/</t>
  </si>
  <si>
    <t>Devengado</t>
  </si>
  <si>
    <t>Recaudado/</t>
  </si>
  <si>
    <t xml:space="preserve">Aprobado 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</si>
  <si>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</si>
  <si>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</si>
  <si>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</si>
  <si>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</si>
  <si>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</si>
  <si>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</si>
  <si>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</si>
  <si>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</si>
  <si>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</si>
  <si>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</si>
  <si>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</si>
  <si>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</si>
  <si>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</si>
  <si>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</si>
  <si>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</si>
  <si>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</si>
  <si>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</si>
  <si>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</si>
  <si>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</si>
  <si>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</si>
  <si>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</si>
  <si>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</si>
  <si>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</si>
  <si>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</si>
  <si>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</si>
  <si>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</si>
  <si>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</si>
  <si>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</si>
  <si>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</si>
  <si>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</si>
  <si>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</si>
  <si>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</si>
  <si>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</si>
  <si>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</si>
  <si>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</si>
  <si>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</si>
  <si>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</si>
  <si>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Ente Público: PODER EJECUTIVO DEL GOBIERNO DEL ESTADO DE CAMPECHE</t>
  </si>
  <si>
    <t>Formato 1  Estado de Situación Financiera Detallado - LDF</t>
  </si>
  <si>
    <t>Al 30 de junio de 2017 y al 31 de diciembre de 2016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</si>
  <si>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</si>
  <si>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</si>
  <si>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</si>
  <si>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</si>
  <si>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</si>
  <si>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</si>
  <si>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</si>
  <si>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</si>
  <si>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</si>
  <si>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</si>
  <si>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</si>
  <si>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</si>
  <si>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</si>
  <si>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</si>
  <si>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</si>
  <si>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</si>
  <si>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</si>
  <si>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</si>
  <si>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</si>
  <si>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</si>
  <si>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a8) Devoluciones de la Ley de Ingresos por Pagar a Corto Plazo</t>
  </si>
  <si>
    <t>b. Derechos a Recibir Efectivo o Equivalentes (b=b1+b2+b3+b4+b5+b6+b7)</t>
  </si>
  <si>
    <t>a9) Otras Cuentas por Pagar a Corto Plazo</t>
  </si>
  <si>
    <t>b1) Inversiones Financieras de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</si>
  <si>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</si>
  <si>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</si>
  <si>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</si>
  <si>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</si>
  <si>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</si>
  <si>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</si>
  <si>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</si>
  <si>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</si>
  <si>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</si>
  <si>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b7) Otros Derechos a Recibir Efectivo o Equivalentes a Corto Plazo</t>
  </si>
  <si>
    <t>c. Porción a Corto Plazo de la Deuda Pública a Largo Plazo (c=c1+c2)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</si>
  <si>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</si>
  <si>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</si>
  <si>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</si>
  <si>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</si>
  <si>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</si>
  <si>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</si>
  <si>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</si>
  <si>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</si>
  <si>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</si>
  <si>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</si>
  <si>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</si>
  <si>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</si>
  <si>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</si>
  <si>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</si>
  <si>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</si>
  <si>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</si>
  <si>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</si>
  <si>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</si>
  <si>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</si>
  <si>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</si>
  <si>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</si>
  <si>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</si>
  <si>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</si>
  <si>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</si>
  <si>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</si>
  <si>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f6) Valores y Bienes en Garantía a Corto Plazo</t>
  </si>
  <si>
    <t>e. Almacenes</t>
  </si>
  <si>
    <t>g. Provisiones a Corto Plazo (g=g1+g2+g3)</t>
  </si>
  <si>
    <t>f. Estimación por Pérdida o Deterioro de Activos Circulantes (f=f1+f2)</t>
  </si>
  <si>
    <t>g1) Provisión para Demandas y Juicios a Corto Plazo</t>
  </si>
  <si>
    <t>f1) Estimaciones para Cuentas Incobrables por Derechos a Recibir Efectivo o Equivalentes</t>
  </si>
  <si>
    <t>g2) Provisión para Contingencias a Corto Plazo</t>
  </si>
  <si>
    <t>f2) Estimación por Deterioro de Inventarios</t>
  </si>
  <si>
    <t>g3) Otras Provisiones a Corto Plazo</t>
  </si>
  <si>
    <t>g. Otros Activos Circulantes (g=g1+g2+g3+g4)</t>
  </si>
  <si>
    <t>h. Otros Pasivos a Corto Plazo (h=h1+h2+h3)</t>
  </si>
  <si>
    <t>g1) Valores en Garantía</t>
  </si>
  <si>
    <t>h1) Ingresos por Clasificar</t>
  </si>
  <si>
    <t>g2) Bienes en Garantía (excluye depósitos de fondos)</t>
  </si>
  <si>
    <t>h2) Recaudación por Participar</t>
  </si>
  <si>
    <t>g3) Bienes Derivados de Embargos, Decomisos, Aseguramientos y Dación en Pago</t>
  </si>
  <si>
    <t>h3) Otros Pasivos Circulantes</t>
  </si>
  <si>
    <t>g4) Adquisición con Fondos de Terceros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</si>
  <si>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</si>
  <si>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</si>
  <si>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</si>
  <si>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</si>
  <si>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</si>
  <si>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</si>
  <si>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</si>
  <si>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</si>
  <si>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</si>
  <si>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</si>
  <si>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</si>
  <si>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</si>
  <si>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</si>
  <si>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</si>
  <si>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</si>
  <si>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</si>
  <si>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</si>
  <si>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</si>
  <si>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</si>
  <si>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</si>
  <si>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</si>
  <si>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</si>
  <si>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</si>
  <si>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</si>
  <si>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</si>
  <si>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</si>
  <si>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</si>
  <si>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</si>
  <si>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</si>
  <si>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</si>
  <si>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</si>
  <si>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</si>
  <si>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</si>
  <si>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</si>
  <si>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</si>
  <si>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</si>
  <si>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</si>
  <si>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</si>
  <si>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</si>
  <si>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SECRETARIA DE FINANZAS</t>
  </si>
  <si>
    <t>DIRECTORA DE RECAUDACIÓN</t>
  </si>
  <si>
    <t>CP. AMÉRICA DEL CARMEN AZAR PÉREZ</t>
  </si>
  <si>
    <t>LIC. LUIS ALFREDO SANDOVAL MARTÍNEZ</t>
  </si>
  <si>
    <t>C.P. ROSA ELENA UC ZAPATA</t>
  </si>
  <si>
    <t>____________________________________________________</t>
  </si>
  <si>
    <t>_____________________________________________</t>
  </si>
  <si>
    <t>___________________________________________</t>
  </si>
  <si>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</si>
  <si>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</si>
  <si>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</si>
  <si>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</si>
  <si>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</si>
  <si>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</si>
  <si>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</si>
  <si>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(II= A + B + C + D + E)</t>
  </si>
  <si>
    <t>E. Otras Transferencias Federales Etiquetadas</t>
  </si>
  <si>
    <t>D. Transferencias, Subsidios y Subvenciones, 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</si>
  <si>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</si>
  <si>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</si>
  <si>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</si>
  <si>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</si>
  <si>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 xml:space="preserve">b3) Convenios de Reasignación </t>
  </si>
  <si>
    <t>b2) Convenios de Descentralización</t>
  </si>
  <si>
    <t xml:space="preserve">b1) Convenios de Protección Social en Salud 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</si>
  <si>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</si>
  <si>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</si>
  <si>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</si>
  <si>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</si>
  <si>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</si>
  <si>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</si>
  <si>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</si>
  <si>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</si>
  <si>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</si>
  <si>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</si>
  <si>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>Transferencias Federales Etiquetadas</t>
  </si>
  <si>
    <t>Ingresos Excedentes de Ingresos de Libre Disposición</t>
  </si>
  <si>
    <t>I. Total de Ingresos de Libre Disposición (I=A+B+C+D+E+F+G+H+I+J+K+L)</t>
  </si>
  <si>
    <t>l2) Otros Ingresos de Libre Disposición</t>
  </si>
  <si>
    <t>l1) Participaciones en Ingresos Locales</t>
  </si>
  <si>
    <t>L. Otros Ingresos de Libre Disposición (L=l1+l2)</t>
  </si>
  <si>
    <t>k1) Otros Convenios y Subsidios</t>
  </si>
  <si>
    <t>K. Convenios</t>
  </si>
  <si>
    <t>J. Transferencias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</si>
  <si>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</si>
  <si>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</si>
  <si>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</si>
  <si>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</si>
  <si>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 xml:space="preserve">i1) Tenencia o Uso de Vehículos 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</si>
  <si>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</si>
  <si>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</si>
  <si>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</si>
  <si>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</si>
  <si>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 xml:space="preserve">h8) 3.17% Sobre Extracción de Petróleo 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</si>
  <si>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</si>
  <si>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</si>
  <si>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</si>
  <si>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</si>
  <si>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 xml:space="preserve">h3) Fondo de Fiscalización y Recaudación </t>
  </si>
  <si>
    <t>h2) Fondo de Fomento Municipal</t>
  </si>
  <si>
    <t xml:space="preserve">h1) Fondo General de Participaciones </t>
  </si>
  <si>
    <t>H. Participaciones (H=h1+h2+h3+h4+h5+h6+h7+h8+h9+h10+h11)</t>
  </si>
  <si>
    <t>G. Ingresos por Ventas de Bienes y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</si>
  <si>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</si>
  <si>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</si>
  <si>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</si>
  <si>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</si>
  <si>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</si>
  <si>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</si>
  <si>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</si>
  <si>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>Recaudado</t>
  </si>
  <si>
    <t>Modificado</t>
  </si>
  <si>
    <t>Ampliaciones
/ (Reducciones)</t>
  </si>
  <si>
    <t>Estimado</t>
  </si>
  <si>
    <t>Diferencia</t>
  </si>
  <si>
    <t>Ingreso</t>
  </si>
  <si>
    <r>
      <t xml:space="preserve">GOBIERNO DEL ESTADO DE CAMPECHE
Estado Analítico de Ingresos Detallado - LDF 
Del 1 de enero al 30 de Junio de 2017
</t>
    </r>
    <r>
      <rPr>
        <b/>
        <sz val="9"/>
        <rFont val="Arial Narrow"/>
        <family val="2"/>
      </rPr>
      <t>(PESOS)</t>
    </r>
  </si>
  <si>
    <t>Formato 5 Estado Analítico de Ingresos Detallado - LDF</t>
  </si>
  <si>
    <t xml:space="preserve"> III. TOTAL DE EGRESOS (III = I + II)</t>
  </si>
  <si>
    <t>i7) ADEUDOS DE EJERCICIOS FISCALES ANTERIORES (ADEFAS)</t>
  </si>
  <si>
    <t>i6) APOYOS FINANCIEROS</t>
  </si>
  <si>
    <t>i5) COSTO POR COBERTURAS</t>
  </si>
  <si>
    <t>i4) GASTOS DE LA DEUDA PUBLICA</t>
  </si>
  <si>
    <t>i3) COMISIONES DE LA DEUDA PUBLICA</t>
  </si>
  <si>
    <t>i2) INTERESES DE LA DEUDA PUBLICA</t>
  </si>
  <si>
    <t>i1) AMORTIZACION DE LA DEUDA PUBLICA</t>
  </si>
  <si>
    <t>I. DEUDA PUBLICA (I= i1+i2+i3+i4+i5+i6+i7)</t>
  </si>
  <si>
    <t>h3) CONVENIOS</t>
  </si>
  <si>
    <t>h2) APORTACIONES</t>
  </si>
  <si>
    <t>h1) PARTICIPACIONES</t>
  </si>
  <si>
    <t>H. PARTICIPACIONES Y APORTACIONES (H= h1+h2+h3)</t>
  </si>
  <si>
    <t>g7) PROVISIONES PARA CONTINGENCIAS Y OTRAS EROGACIONES ESPECIALES</t>
  </si>
  <si>
    <t>g6) OTRAS INVERSIONES FINANCIERAS</t>
  </si>
  <si>
    <t>g5) INVERSIONES EN FIDEICOMISOS, MANDATOS Y OTROS ANALOGOS</t>
  </si>
  <si>
    <t>g4) CONCESION DE PRESTAMOS</t>
  </si>
  <si>
    <t>g3) COMPRA DE TITULOS Y VALORES</t>
  </si>
  <si>
    <t>g2) ACCIONES Y PARTICIPACIONES DE CAPITAL</t>
  </si>
  <si>
    <t>g1) INVERSIONES PARA EL FOMENTO DE ACTIVIDADES PRODUCTIVAS</t>
  </si>
  <si>
    <t>G. INVERSIONES FINANCIERAS Y OTRAS PROVISIONES                (G= g1+g2+g3+g4+g5+g6+g7)</t>
  </si>
  <si>
    <t>f3) PROYECTOS PRODUCTIVOS Y ACCIONES DE FOMENTO</t>
  </si>
  <si>
    <t>f2) OBRA PUBLICA EN BIENES PROPIOS</t>
  </si>
  <si>
    <t>f1) OBRA PUBLICA EN BIENES DE DOMINIO PUBLICO</t>
  </si>
  <si>
    <t>F. INVERSION PUBLICA  (F= f1+f2+f3)</t>
  </si>
  <si>
    <t>e9) ACTIVOS INTANGIBLES</t>
  </si>
  <si>
    <t>e8) BIENES INMUEBLES</t>
  </si>
  <si>
    <t>e7) ACTIVOS BIOLOGICOS</t>
  </si>
  <si>
    <t>e6) MAQUINARIA, OTROS EQUIPOS Y HERRAMIENTAS</t>
  </si>
  <si>
    <t>e5) EQUIPO DE DEFENSA Y SEGURIDAD</t>
  </si>
  <si>
    <t>e4) VEHICULOS Y EQUIPO DE TRANSPORTE</t>
  </si>
  <si>
    <t>e3) EQUIPO E INSTRUMENTAL MEDICO Y DE LABORATORIO</t>
  </si>
  <si>
    <t>e2) MOBILIARIO Y EQUIPO EDUCACIONAL Y RECREATIVO</t>
  </si>
  <si>
    <t>e1) MOBILIARIO Y EQUIPO DE ADMINISTRACION</t>
  </si>
  <si>
    <t>E. BIENES MUEBLES, INMUEBLES E INTANGIBLES                    (E= e1+e2+e3+e4+e5+e6+e7+e8+e9)</t>
  </si>
  <si>
    <t>d9) TRANSFERENCIAS AL EXTERIOR</t>
  </si>
  <si>
    <t>d8) DONATIVOS</t>
  </si>
  <si>
    <t>d7) TRANSFERENCIAS A LA SEGURIDAD SOCIAL</t>
  </si>
  <si>
    <t>d6) TRANSFERENCIAS A FIDEICOMISOS, MANDATOS Y OTROS ANALOGOS</t>
  </si>
  <si>
    <t>d5) PENSIONES Y JUBILACIONES</t>
  </si>
  <si>
    <t>d4) AYUDAS SOCIALES</t>
  </si>
  <si>
    <t>d3) SUBSIDIOS Y SUBVENCIONES</t>
  </si>
  <si>
    <t>d2) TRANSFERENCIAS AL RESTO DEL SECTOR PUBLICO</t>
  </si>
  <si>
    <t>d1) TRANSFERENCIAS INTERNAS Y ASIGNACIONES AL SECTOR PUBLICO</t>
  </si>
  <si>
    <t>D. TRANSFERENCIAS, ASIGNACIONES, SUBSIDIOS Y OTRAS AYUDAS     (D= d1+d2+d3+d4+d5+d6+d7+d8+d9)</t>
  </si>
  <si>
    <t>c9) OTROS SERVICIOS GENERALES</t>
  </si>
  <si>
    <t>c8) SERVICIOS OFICIALES</t>
  </si>
  <si>
    <t>c7) SERVICIOS DE TRASLADO Y VIATICOS</t>
  </si>
  <si>
    <t>c6) SERVICIOS DE COMUNICACION SOCIAL Y PUBLICIDAD</t>
  </si>
  <si>
    <t>c5) SERVICIOS DE INSTALACION, REPARACION, MANTENIMIENTO Y CONSERVACION</t>
  </si>
  <si>
    <t>c4) SERVICIOS FINANCIEROS, BANCARIOS Y COMERCIALES</t>
  </si>
  <si>
    <t>c3) SERVICIOS PROFESIONALES, CIENTIFICOS, TECNICOS Y OTROS SERVICIOS</t>
  </si>
  <si>
    <t>c2) SERVICIOS DE ARRENDAMIENTO</t>
  </si>
  <si>
    <t>c1) SERVICIOS BASICOS</t>
  </si>
  <si>
    <t>C. SERVICIOS GENERALES  (C= c1+c2+c3+c4+c5+c6+c7+c8+c9)</t>
  </si>
  <si>
    <t>b9) HERRAMIENTAS, REFACCIONES Y ACCESORIOS MENORES</t>
  </si>
  <si>
    <t>b8) MATERIALES Y SUMINISTROS PARA SEGURIDAD</t>
  </si>
  <si>
    <t>b7) VESTUARIO, BLANCOS, PRENDAS DE PROTECCION Y ARTICULOS DEPORTIVOS</t>
  </si>
  <si>
    <t>b6) COMBUSTIBLES, LUBRICANTES Y ADITIVOS</t>
  </si>
  <si>
    <t>b5) PRODUCTOS QUIMICOS, FARMACEUTICOS Y DE LABORATORIO</t>
  </si>
  <si>
    <t>b4) MATERIALES Y ARTICULOS DE CONSTRUCCION Y DE REPARACIÓN</t>
  </si>
  <si>
    <t>b3) MATERIAS PRIMAS Y MATERIALES DE PRODUCCION Y COMERCIALIZACIÓN</t>
  </si>
  <si>
    <t>b2) ALIMENTOS Y UTENSILIOS</t>
  </si>
  <si>
    <t>b1) MATERIALES DE ADMINISTRACION, EMISION DE DOCUMENTOS Y ARTICULOS OFICIALES</t>
  </si>
  <si>
    <t>B. MATERIALES Y SUMINISTROS (B= b1+b2+b3+b4+b5+b6+b7+b8+b9)</t>
  </si>
  <si>
    <t>a7) PAGO DE ESTIMULOS A SERVIDORES PUBLICOS</t>
  </si>
  <si>
    <t>a6) PREVISIONES</t>
  </si>
  <si>
    <t>a5) OTRAS PRESTACIONES SOCIALES Y ECONOMICAS</t>
  </si>
  <si>
    <t>a4) SEGURIDAD SOCIAL</t>
  </si>
  <si>
    <t>a3) REMUNERACIONES ADICIONALES Y ESPECIALES</t>
  </si>
  <si>
    <t>a2) REMUNERACIONES AL PERSONAL DE CARACTER TRANSITORIO</t>
  </si>
  <si>
    <t>a1) REMUNERACIONES AL PERSONAL DE CARACTER PERMANENTE</t>
  </si>
  <si>
    <t>A. SERVICIOS PERSONALES  (A= a1+a2+a3+a4+a5+a6+a7)</t>
  </si>
  <si>
    <t>II. GASTO ETIQUETADO</t>
  </si>
  <si>
    <t>F. INVERSION PUBLICA (F= f1+f2+f3)</t>
  </si>
  <si>
    <t>C. SERVICIOS GENERALES (C= c1+c2+c3+c4+c5+c6+c7+c8+c9)</t>
  </si>
  <si>
    <t>A. SERVICIOS PERSONALES (A= a1+a2+a3+a4+a5+a6+a7)</t>
  </si>
  <si>
    <t>I. GASTO NO ETIQUETADO</t>
  </si>
  <si>
    <t>Ampliaciones /(Reducciones)</t>
  </si>
  <si>
    <t>Subejercicio</t>
  </si>
  <si>
    <t>Egresos</t>
  </si>
  <si>
    <t xml:space="preserve">Ente Público: Poder Ejecutivo del Gobierno del Estado de Campeche
Formato 6 a): Estado Analítico del Ejercicio Presupuesto de Egresos Detallado - LDF
Clasificación Por Objeto del Gasto (Capitulo y Concepto)
Del 01/01/2017 al 30/06/2017
(PESOS) </t>
  </si>
  <si>
    <t>III. TOTAL DE EGRESOS (III= I + II)</t>
  </si>
  <si>
    <t>PARTICIPACIONES Y TRANSFERENCIAS A MUNICIPIOS</t>
  </si>
  <si>
    <t>FIDEICOMISOS PÚBLICOS</t>
  </si>
  <si>
    <t>ORGANISMOS PÚBLICOS DESCENTRALIZADOS</t>
  </si>
  <si>
    <t>PODER JUDICIAL</t>
  </si>
  <si>
    <t>DEUDA PÚBLICA</t>
  </si>
  <si>
    <t>FISCALÍA GENERAL DEL ESTADO</t>
  </si>
  <si>
    <t>SECRETARÍA DE PROTECCIÓN CIVIL</t>
  </si>
  <si>
    <t>SECRETARÍA DE SEGURIDAD PUBLICA</t>
  </si>
  <si>
    <t>SECRETARÍA DE TRABAJO Y PREVISIÓN SOCIAL</t>
  </si>
  <si>
    <t>SECRETARÍA DE TURISMO</t>
  </si>
  <si>
    <t>SECRETARÍA DE DESARROLLO URBANO, OBRAS PÚBLICAS E INFRAESTRUCTURA</t>
  </si>
  <si>
    <t>SECRETARÍA DE MEDIO AMBIENTE Y RECURSOS NATURALES</t>
  </si>
  <si>
    <t>SECRETARÍA DE DESARROLLO RURAL</t>
  </si>
  <si>
    <t>SECRETARÍA DE DESARROLLO SOCIAL Y HUMANO</t>
  </si>
  <si>
    <t>SECRETARÍA DE SALUD</t>
  </si>
  <si>
    <t>SECRETARÍA DE CULTURA</t>
  </si>
  <si>
    <t>SECRETARÍA DE EDUCACIÓN</t>
  </si>
  <si>
    <t>SECRETARÍA DE FINANZAS</t>
  </si>
  <si>
    <t>SECRETARÍA DE GOBIERNO</t>
  </si>
  <si>
    <t>ÓRGANOS AUTÓNOMOS</t>
  </si>
  <si>
    <t>PODER LEGISLATIVO</t>
  </si>
  <si>
    <t>CONSEJERIA JURÍDICA</t>
  </si>
  <si>
    <t>SECRETARÍA DE PESCA Y ACUACULTURA</t>
  </si>
  <si>
    <t>SECRETARÍA DE DESARROLLO ECONÓMICO</t>
  </si>
  <si>
    <t>SECRETARÍA DE DESARROLLO ENERGÉTICO SUSTENTABLE</t>
  </si>
  <si>
    <t>SECRETARÍA DE PLANEACIÓN</t>
  </si>
  <si>
    <t>SECRETARÍA DE LA CONTRALORÍA</t>
  </si>
  <si>
    <t>SECRETARÍA DE ADMINISTRACION E INNOVACIÓN GUBERNAMENTAL</t>
  </si>
  <si>
    <t>OFICINA DEL GOBERNADOR</t>
  </si>
  <si>
    <t>Ampliaciones/ (Reducciones)</t>
  </si>
  <si>
    <t xml:space="preserve">Ente Público: Poder Ejecutivo del Gobierno del Estado de Campeche
Formato 6 b): Estado Analítico del Ejercicio Presupuesto de Egresos Detallado - LDF
Clasificación Administrativa
Del 01/01/2017 al 30/06/2017
(PESOS) </t>
  </si>
  <si>
    <t>d4) ADEUDOS DE EJERCICIOS FISCALES ANTERIORES</t>
  </si>
  <si>
    <t>d3) SANEAMIENTO DEL SISTEMA FINANCIERO</t>
  </si>
  <si>
    <t>d2) TRANFERENCIAS, PARTICIPACIONES Y APORTACIONES ENTRE DIFERENTES NIVELES Y ORDENES DE GOBIERNO</t>
  </si>
  <si>
    <t>d1) TRANSACCIONES DE LA DEUDA PÚBLICA/COSTOS FINANCIERO DE LA DEUDA</t>
  </si>
  <si>
    <t>D. OTRAS  NO CLASIFICADAS EN FUNCIONES ANTERIORES (D= d1+d2+d3+d4)</t>
  </si>
  <si>
    <t>c9) OTRAS INDUSTRIAS Y OTROS ASUNTOS ECONÓMICOS</t>
  </si>
  <si>
    <t>c8) CIENCIA, TECNOLOGÍA E INNOVACIÓN</t>
  </si>
  <si>
    <t>c7) TURISMO</t>
  </si>
  <si>
    <t>c6) COMUNICACIONES</t>
  </si>
  <si>
    <t>c5) TRANSPORTE</t>
  </si>
  <si>
    <t>c4) MINERÍA, MANUFACTURAS Y CONSTRUCCIÓN</t>
  </si>
  <si>
    <t>c3) COMBUSTIBLES  Y ENERGÍA</t>
  </si>
  <si>
    <t>c2) AGROPECUARIA, SILVICULTURA, PESCA Y CAZA</t>
  </si>
  <si>
    <t>c1) ASUNTOS ECONÓMICO COMERCIALES Y LABORALES EN GENERAL</t>
  </si>
  <si>
    <t>C. DESARROLLO ECONÓMICO                       (C= c1+c2+c3+c4+c5+c6+c7+c8+c9)</t>
  </si>
  <si>
    <t>b7) OTROS ASUNTOS SOCIALES</t>
  </si>
  <si>
    <t>b6) PROTECCIÓN SOCIAL</t>
  </si>
  <si>
    <t>b5) EDUCACIÓN</t>
  </si>
  <si>
    <t>b4) RECREACIÓN, CULTURA Y OTRAS MANIFESTACIONES SOCIALES</t>
  </si>
  <si>
    <t>b3) SALUD</t>
  </si>
  <si>
    <t>b2) VIVIENDA Y SERVICIOS A LA COMUNIDAD</t>
  </si>
  <si>
    <t>b1) PROTECCION AMBIENTAL</t>
  </si>
  <si>
    <t>B. DESARROLLO SOCIAL                          (B= b1+b2+b3+b4+b5+b6+b7)</t>
  </si>
  <si>
    <t>a8) OTROS SERVICIOS GENERALES</t>
  </si>
  <si>
    <t>a7) ASUNTOS DE ORDEN PÚBLICO Y DE SEGURIDAD INTERIOR</t>
  </si>
  <si>
    <t>a6) SEGURIDAD NACIONAL</t>
  </si>
  <si>
    <t>a5) ASUNTOS FINANCIEROS Y HACENDARIOS</t>
  </si>
  <si>
    <t>a4) RELACIONES EXTERIORES</t>
  </si>
  <si>
    <t>a3) COORDINACION DE LA POLITICA DE GOBIERNO</t>
  </si>
  <si>
    <t>a2) JUSTICIA</t>
  </si>
  <si>
    <t>a1) LEGISLACIÓN</t>
  </si>
  <si>
    <t>A. GOBIERNO (A= a1+a2+a3+a4+a5+a6+a7+a8)</t>
  </si>
  <si>
    <t xml:space="preserve">Ente Público: Poder Ejecutivo del Gobierno del Estado de Campeche
Formato 6 c): Estado Analítico del Ejercicio Presupuesto de Egresos Detallado - LDF
Clasificación Funcional (Finalidad y Función)
Del 01/01/2017 al 30/06/2017
(PESOS) </t>
  </si>
  <si>
    <t>(III= I + II )</t>
  </si>
  <si>
    <t>III. Total del Gasto en Servicios Personales</t>
  </si>
  <si>
    <t>F) Sentencias laborales definitivas</t>
  </si>
  <si>
    <t>e2)  Nombre del Programa o Ley 2</t>
  </si>
  <si>
    <t>e1)  Nombre del Programa o Ley 1</t>
  </si>
  <si>
    <t>mismas (E= e1 + e2)</t>
  </si>
  <si>
    <t>nuevas leyes federales o reformas a las</t>
  </si>
  <si>
    <t>E) Gastos asociados a la implementación de</t>
  </si>
  <si>
    <t>D) Seguridad Pública</t>
  </si>
  <si>
    <t>C2) Personal médico, Paramédico y Afin</t>
  </si>
  <si>
    <t>C1) Personal Administrativo</t>
  </si>
  <si>
    <t>C) Servicios de Salud  (C= c1 + c2)</t>
  </si>
  <si>
    <t>B) Magisterio</t>
  </si>
  <si>
    <t>A)  Personal Administrativo y de Servicio Público</t>
  </si>
  <si>
    <t>II. Gasto Etiquetado  (II=A+B+C+D+E+F)</t>
  </si>
  <si>
    <t>S-</t>
  </si>
  <si>
    <t>SUBSIDIOS Y TRANSFERENCIAS</t>
  </si>
  <si>
    <t>4000</t>
  </si>
  <si>
    <t>SERVICIOS GENERALES</t>
  </si>
  <si>
    <t>3000</t>
  </si>
  <si>
    <t>SERVICIOS PERSONALES</t>
  </si>
  <si>
    <t>1000</t>
  </si>
  <si>
    <t>EJERCIDO</t>
  </si>
  <si>
    <t>ASIGNADO</t>
  </si>
  <si>
    <t>DESCRIP</t>
  </si>
  <si>
    <t>CAP</t>
  </si>
  <si>
    <t>I. Gasto No etiquetado  (I=A+B+C+D+E+F)</t>
  </si>
  <si>
    <t>Aprobado ( d )</t>
  </si>
  <si>
    <t>Subejercido ( e )</t>
  </si>
  <si>
    <t>Concepto ( c )</t>
  </si>
  <si>
    <t>Del 01 de enero al 30 de junio de 2017</t>
  </si>
  <si>
    <t>Clasificación de Servicios Personales por Categoría</t>
  </si>
  <si>
    <t>Formato 6 d) - Estado Analítico del Ejercicio del Presupuesto de Egresos Detallado - LDF</t>
  </si>
  <si>
    <t xml:space="preserve"> Ente Público: Poder Ejecutivo del Gobierno del Estado de Campeche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</si>
</sst>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80A]#,##0.00;\-#,##0.00"/>
    <numFmt numFmtId="165" formatCode="#,##0.00000000"/>
    <numFmt numFmtId="166" formatCode="#,##0.00_ ;[Red]\-#,##0.00\ "/>
    <numFmt numFmtId="167" formatCode="[$-1080A]#,##0.00;\(#,##0.00\)"/>
    <numFmt numFmtId="168" formatCode="#,###.#0\ ;[Red]\(#,###.#00\);\-\ ;"/>
  </numFmts>
  <fonts count="61" x14ac:knownFonts="1">
    <font>
      <sz val="11"/>
      <color theme="1"/>
      <name val="Calibri"/>
      <family val="2"/>
      <scheme val="minor"/>
    </font>
    <font>
      <b/>
      <sz val="11"/>
      <color theme="1"/>
      <name val="Azo Sans Lt"/>
      <family val="3"/>
    </font>
    <font>
      <sz val="7"/>
      <color theme="1"/>
      <name val="Azo Sans"/>
      <family val="3"/>
    </font>
    <font>
      <sz val="8"/>
      <color theme="1"/>
      <name val="Azo Sans"/>
      <family val="3"/>
    </font>
    <font>
      <b/>
      <sz val="8"/>
      <color theme="1"/>
      <name val="Azo Sans"/>
      <family val="3"/>
    </font>
    <font>
      <b/>
      <sz val="8"/>
      <color theme="1"/>
      <name val="Calibri"/>
      <family val="2"/>
    </font>
    <font>
      <sz val="8"/>
      <color theme="1"/>
      <name val="Azo Sans Lt"/>
      <family val="3"/>
    </font>
    <font>
      <b/>
      <sz val="8"/>
      <color theme="1"/>
      <name val="Azo Sans Lt"/>
      <family val="3"/>
    </font>
    <font>
      <b/>
      <sz val="7"/>
      <color theme="1"/>
      <name val="Azo Sans Lt"/>
      <family val="3"/>
    </font>
    <font>
      <b/>
      <sz val="11"/>
      <color theme="1"/>
      <name val="Azo Sans"/>
      <family val="3"/>
    </font>
    <font>
      <sz val="11"/>
      <color theme="1"/>
      <name val="Calibri"/>
      <family val="2"/>
      <scheme val="minor"/>
    </font>
    <font>
      <sz val="10"/>
      <color theme="1"/>
      <name val="Azo Sans"/>
      <family val="3"/>
    </font>
    <font>
      <sz val="9"/>
      <color theme="1"/>
      <name val="Azo Sans"/>
      <family val="3"/>
    </font>
    <font>
      <sz val="10"/>
      <name val="Arial"/>
      <family val="2"/>
    </font>
    <font>
      <vertAlign val="superscript"/>
      <sz val="7"/>
      <color theme="1"/>
      <name val="Azo Sans"/>
      <family val="3"/>
    </font>
    <font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7"/>
      <color theme="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indexed="8"/>
      <name val="Courier New"/>
      <family val="3"/>
    </font>
    <font>
      <b/>
      <sz val="9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11"/>
      <color theme="0"/>
      <name val="Calibri"/>
      <family val="2"/>
      <scheme val="minor"/>
    </font>
    <font>
      <sz val="11"/>
      <color theme="1"/>
      <name val="Azo Sans"/>
      <family val="3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1"/>
      <color theme="1"/>
      <name val="Arial Narrow"/>
      <family val="2"/>
    </font>
    <font>
      <sz val="10"/>
      <color rgb="FF000000"/>
      <name val="Times New Roman"/>
      <family val="1"/>
    </font>
    <font>
      <b/>
      <sz val="11"/>
      <color rgb="FF000000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sz val="12"/>
      <color rgb="FF000000"/>
      <name val="Arial Narrow"/>
      <family val="2"/>
    </font>
    <font>
      <b/>
      <sz val="12"/>
      <name val="Arial Narrow"/>
      <family val="2"/>
    </font>
    <font>
      <b/>
      <sz val="9"/>
      <name val="Arial Narrow"/>
      <family val="2"/>
    </font>
    <font>
      <b/>
      <sz val="12"/>
      <name val="Azo Sans"/>
      <family val="3"/>
    </font>
    <font>
      <sz val="10"/>
      <name val="Arial"/>
    </font>
    <font>
      <sz val="9"/>
      <name val="Arial"/>
      <family val="2"/>
    </font>
    <font>
      <b/>
      <sz val="9"/>
      <color indexed="8"/>
      <name val="Courier New"/>
      <family val="3"/>
    </font>
    <font>
      <sz val="9"/>
      <color indexed="8"/>
      <name val="Courier New"/>
      <family val="3"/>
    </font>
    <font>
      <b/>
      <sz val="9.5"/>
      <color indexed="10"/>
      <name val="Courier New"/>
      <family val="3"/>
    </font>
    <font>
      <sz val="9.5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sz val="10.5"/>
      <color theme="1"/>
      <name val="Courier New"/>
      <family val="3"/>
    </font>
    <font>
      <b/>
      <sz val="10.5"/>
      <color theme="1"/>
      <name val="Courier New"/>
      <family val="3"/>
    </font>
    <font>
      <sz val="8.5"/>
      <color theme="1"/>
      <name val="Calibri"/>
      <family val="2"/>
      <scheme val="minor"/>
    </font>
    <font>
      <sz val="10.5"/>
      <color indexed="8"/>
      <name val="Courier New"/>
      <family val="3"/>
    </font>
    <font>
      <sz val="10.5"/>
      <name val="Courier New"/>
      <family val="3"/>
    </font>
    <font>
      <b/>
      <sz val="8.5"/>
      <color theme="1"/>
      <name val="Calibri"/>
      <family val="2"/>
      <scheme val="minor"/>
    </font>
    <font>
      <b/>
      <sz val="10.5"/>
      <color indexed="8"/>
      <name val="Courier New"/>
      <family val="3"/>
    </font>
    <font>
      <b/>
      <sz val="11"/>
      <color theme="0"/>
      <name val="Courier New"/>
      <family val="3"/>
    </font>
    <font>
      <b/>
      <sz val="12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358F37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rgb="FF339933"/>
        <bgColor indexed="64"/>
      </patternFill>
    </fill>
    <fill>
      <patternFill patternType="solid">
        <fgColor rgb="FFD8D8D8"/>
      </patternFill>
    </fill>
    <fill>
      <patternFill patternType="solid">
        <fgColor rgb="FF339933"/>
        <bgColor indexed="0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10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5" fillId="0" borderId="0"/>
    <xf numFmtId="0" fontId="35" fillId="0" borderId="0"/>
    <xf numFmtId="0" fontId="43" fillId="0" borderId="0"/>
  </cellStyleXfs>
  <cellXfs count="479">
    <xf numFmtId="0" fontId="0" fillId="0" borderId="0" xfId="0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2" fillId="0" borderId="4" xfId="0" applyFont="1" applyBorder="1" applyAlignment="1">
      <alignment horizontal="right" vertical="top"/>
    </xf>
    <xf numFmtId="0" fontId="0" fillId="0" borderId="4" xfId="0" applyBorder="1" applyAlignment="1">
      <alignment vertical="top"/>
    </xf>
    <xf numFmtId="0" fontId="2" fillId="0" borderId="4" xfId="0" applyFont="1" applyBorder="1" applyAlignment="1">
      <alignment horizontal="center" vertical="top"/>
    </xf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6" xfId="0" applyBorder="1"/>
    <xf numFmtId="0" fontId="2" fillId="0" borderId="5" xfId="0" applyFont="1" applyBorder="1" applyAlignment="1">
      <alignment horizontal="right" vertical="top"/>
    </xf>
    <xf numFmtId="0" fontId="0" fillId="0" borderId="5" xfId="0" applyBorder="1" applyAlignment="1">
      <alignment vertical="top"/>
    </xf>
    <xf numFmtId="0" fontId="2" fillId="0" borderId="5" xfId="0" applyFont="1" applyBorder="1" applyAlignment="1">
      <alignment horizontal="center" vertical="top"/>
    </xf>
    <xf numFmtId="2" fontId="12" fillId="0" borderId="9" xfId="1" applyNumberFormat="1" applyFont="1" applyBorder="1"/>
    <xf numFmtId="2" fontId="3" fillId="0" borderId="9" xfId="1" applyNumberFormat="1" applyFont="1" applyBorder="1"/>
    <xf numFmtId="43" fontId="11" fillId="0" borderId="9" xfId="1" applyFont="1" applyBorder="1"/>
    <xf numFmtId="43" fontId="12" fillId="0" borderId="9" xfId="1" applyFont="1" applyBorder="1"/>
    <xf numFmtId="2" fontId="12" fillId="0" borderId="10" xfId="1" applyNumberFormat="1" applyFont="1" applyBorder="1"/>
    <xf numFmtId="2" fontId="12" fillId="0" borderId="4" xfId="1" applyNumberFormat="1" applyFont="1" applyBorder="1"/>
    <xf numFmtId="2" fontId="12" fillId="0" borderId="6" xfId="1" applyNumberFormat="1" applyFont="1" applyBorder="1"/>
    <xf numFmtId="2" fontId="12" fillId="0" borderId="5" xfId="1" applyNumberFormat="1" applyFont="1" applyBorder="1"/>
    <xf numFmtId="2" fontId="12" fillId="0" borderId="7" xfId="1" applyNumberFormat="1" applyFont="1" applyBorder="1"/>
    <xf numFmtId="43" fontId="12" fillId="0" borderId="10" xfId="1" applyFont="1" applyBorder="1"/>
    <xf numFmtId="43" fontId="0" fillId="0" borderId="0" xfId="0" applyNumberFormat="1"/>
    <xf numFmtId="43" fontId="12" fillId="0" borderId="9" xfId="1" applyFont="1" applyBorder="1" applyAlignment="1">
      <alignment horizontal="center"/>
    </xf>
    <xf numFmtId="43" fontId="12" fillId="0" borderId="9" xfId="1" applyFont="1" applyFill="1" applyBorder="1"/>
    <xf numFmtId="2" fontId="12" fillId="0" borderId="9" xfId="1" applyNumberFormat="1" applyFont="1" applyFill="1" applyBorder="1"/>
    <xf numFmtId="0" fontId="0" fillId="0" borderId="0" xfId="0" applyFill="1"/>
    <xf numFmtId="43" fontId="12" fillId="0" borderId="10" xfId="1" applyFont="1" applyFill="1" applyBorder="1"/>
    <xf numFmtId="43" fontId="12" fillId="0" borderId="9" xfId="1" applyFont="1" applyFill="1" applyBorder="1" applyAlignment="1">
      <alignment horizontal="right"/>
    </xf>
    <xf numFmtId="0" fontId="19" fillId="0" borderId="0" xfId="0" applyFont="1"/>
    <xf numFmtId="4" fontId="0" fillId="0" borderId="0" xfId="0" applyNumberFormat="1"/>
    <xf numFmtId="43" fontId="20" fillId="0" borderId="9" xfId="1" applyFont="1" applyBorder="1"/>
    <xf numFmtId="2" fontId="20" fillId="0" borderId="9" xfId="1" applyNumberFormat="1" applyFont="1" applyBorder="1"/>
    <xf numFmtId="0" fontId="19" fillId="0" borderId="9" xfId="0" applyFont="1" applyBorder="1"/>
    <xf numFmtId="43" fontId="20" fillId="0" borderId="9" xfId="1" applyFont="1" applyFill="1" applyBorder="1"/>
    <xf numFmtId="2" fontId="20" fillId="0" borderId="9" xfId="1" applyNumberFormat="1" applyFont="1" applyFill="1" applyBorder="1"/>
    <xf numFmtId="43" fontId="20" fillId="0" borderId="10" xfId="1" applyFont="1" applyBorder="1"/>
    <xf numFmtId="2" fontId="20" fillId="0" borderId="10" xfId="1" applyNumberFormat="1" applyFont="1" applyBorder="1"/>
    <xf numFmtId="43" fontId="20" fillId="0" borderId="10" xfId="1" applyFont="1" applyFill="1" applyBorder="1"/>
    <xf numFmtId="4" fontId="19" fillId="0" borderId="9" xfId="0" applyNumberFormat="1" applyFont="1" applyBorder="1"/>
    <xf numFmtId="0" fontId="23" fillId="0" borderId="19" xfId="0" applyFont="1" applyBorder="1" applyAlignment="1">
      <alignment vertical="center"/>
    </xf>
    <xf numFmtId="4" fontId="23" fillId="0" borderId="19" xfId="0" applyNumberFormat="1" applyFont="1" applyBorder="1" applyAlignment="1">
      <alignment vertical="center"/>
    </xf>
    <xf numFmtId="4" fontId="17" fillId="5" borderId="17" xfId="0" applyNumberFormat="1" applyFont="1" applyFill="1" applyBorder="1" applyAlignment="1">
      <alignment horizontal="center" vertical="center" wrapText="1"/>
    </xf>
    <xf numFmtId="4" fontId="17" fillId="5" borderId="20" xfId="0" applyNumberFormat="1" applyFont="1" applyFill="1" applyBorder="1" applyAlignment="1">
      <alignment horizontal="center" vertical="center" wrapText="1"/>
    </xf>
    <xf numFmtId="0" fontId="23" fillId="6" borderId="16" xfId="0" applyFont="1" applyFill="1" applyBorder="1" applyAlignment="1">
      <alignment vertical="center" wrapText="1"/>
    </xf>
    <xf numFmtId="0" fontId="23" fillId="6" borderId="17" xfId="0" applyFont="1" applyFill="1" applyBorder="1" applyAlignment="1">
      <alignment vertical="center" wrapText="1"/>
    </xf>
    <xf numFmtId="4" fontId="23" fillId="6" borderId="17" xfId="0" applyNumberFormat="1" applyFont="1" applyFill="1" applyBorder="1" applyAlignment="1">
      <alignment vertical="center" wrapText="1"/>
    </xf>
    <xf numFmtId="0" fontId="22" fillId="6" borderId="17" xfId="0" applyFont="1" applyFill="1" applyBorder="1" applyAlignment="1">
      <alignment vertical="center" wrapText="1"/>
    </xf>
    <xf numFmtId="4" fontId="22" fillId="6" borderId="17" xfId="0" applyNumberFormat="1" applyFont="1" applyFill="1" applyBorder="1" applyAlignment="1">
      <alignment vertical="center" wrapText="1"/>
    </xf>
    <xf numFmtId="0" fontId="23" fillId="6" borderId="17" xfId="0" applyFont="1" applyFill="1" applyBorder="1" applyAlignment="1">
      <alignment horizontal="left" vertical="center" wrapText="1" indent="5"/>
    </xf>
    <xf numFmtId="4" fontId="23" fillId="6" borderId="0" xfId="0" applyNumberFormat="1" applyFont="1" applyFill="1" applyBorder="1" applyAlignment="1">
      <alignment vertical="center" wrapText="1"/>
    </xf>
    <xf numFmtId="0" fontId="22" fillId="6" borderId="16" xfId="0" applyFont="1" applyFill="1" applyBorder="1" applyAlignment="1">
      <alignment vertical="center" wrapText="1"/>
    </xf>
    <xf numFmtId="0" fontId="0" fillId="0" borderId="0" xfId="0" applyFill="1" applyBorder="1"/>
    <xf numFmtId="4" fontId="21" fillId="0" borderId="0" xfId="0" applyNumberFormat="1" applyFont="1" applyFill="1" applyBorder="1" applyAlignment="1">
      <alignment horizontal="center"/>
    </xf>
    <xf numFmtId="0" fontId="21" fillId="0" borderId="0" xfId="0" applyFont="1" applyFill="1" applyBorder="1"/>
    <xf numFmtId="4" fontId="23" fillId="0" borderId="0" xfId="0" applyNumberFormat="1" applyFont="1"/>
    <xf numFmtId="0" fontId="23" fillId="0" borderId="0" xfId="0" applyFont="1" applyFill="1" applyBorder="1"/>
    <xf numFmtId="4" fontId="23" fillId="0" borderId="0" xfId="0" applyNumberFormat="1" applyFont="1" applyFill="1" applyBorder="1"/>
    <xf numFmtId="0" fontId="23" fillId="0" borderId="16" xfId="0" applyFont="1" applyBorder="1" applyAlignment="1">
      <alignment vertical="center" wrapText="1"/>
    </xf>
    <xf numFmtId="0" fontId="22" fillId="0" borderId="17" xfId="0" applyFont="1" applyBorder="1" applyAlignment="1">
      <alignment vertical="center" wrapText="1"/>
    </xf>
    <xf numFmtId="4" fontId="23" fillId="7" borderId="17" xfId="0" applyNumberFormat="1" applyFont="1" applyFill="1" applyBorder="1" applyAlignment="1">
      <alignment vertical="center" wrapText="1"/>
    </xf>
    <xf numFmtId="4" fontId="0" fillId="0" borderId="0" xfId="0" applyNumberFormat="1" applyFill="1" applyBorder="1"/>
    <xf numFmtId="4" fontId="22" fillId="6" borderId="23" xfId="0" applyNumberFormat="1" applyFont="1" applyFill="1" applyBorder="1" applyAlignment="1">
      <alignment vertical="center" wrapText="1"/>
    </xf>
    <xf numFmtId="4" fontId="23" fillId="6" borderId="23" xfId="0" applyNumberFormat="1" applyFont="1" applyFill="1" applyBorder="1" applyAlignment="1">
      <alignment vertical="center" wrapText="1"/>
    </xf>
    <xf numFmtId="0" fontId="23" fillId="0" borderId="0" xfId="0" applyFont="1"/>
    <xf numFmtId="0" fontId="23" fillId="6" borderId="18" xfId="0" applyFont="1" applyFill="1" applyBorder="1" applyAlignment="1">
      <alignment vertical="center" wrapText="1"/>
    </xf>
    <xf numFmtId="0" fontId="22" fillId="6" borderId="20" xfId="0" applyFont="1" applyFill="1" applyBorder="1" applyAlignment="1">
      <alignment vertical="center" wrapText="1"/>
    </xf>
    <xf numFmtId="4" fontId="23" fillId="6" borderId="20" xfId="0" applyNumberFormat="1" applyFont="1" applyFill="1" applyBorder="1" applyAlignment="1">
      <alignment vertical="center" wrapText="1"/>
    </xf>
    <xf numFmtId="4" fontId="17" fillId="5" borderId="26" xfId="0" applyNumberFormat="1" applyFont="1" applyFill="1" applyBorder="1" applyAlignment="1">
      <alignment horizontal="center" vertical="center" wrapText="1"/>
    </xf>
    <xf numFmtId="4" fontId="24" fillId="0" borderId="0" xfId="0" applyNumberFormat="1" applyFont="1"/>
    <xf numFmtId="0" fontId="22" fillId="6" borderId="18" xfId="0" applyFont="1" applyFill="1" applyBorder="1" applyAlignment="1">
      <alignment vertical="center" wrapText="1"/>
    </xf>
    <xf numFmtId="4" fontId="22" fillId="6" borderId="20" xfId="0" applyNumberFormat="1" applyFont="1" applyFill="1" applyBorder="1" applyAlignment="1">
      <alignment vertical="center" wrapText="1"/>
    </xf>
    <xf numFmtId="4" fontId="17" fillId="5" borderId="15" xfId="0" applyNumberFormat="1" applyFont="1" applyFill="1" applyBorder="1" applyAlignment="1">
      <alignment horizontal="center" vertical="center"/>
    </xf>
    <xf numFmtId="4" fontId="17" fillId="5" borderId="20" xfId="0" applyNumberFormat="1" applyFont="1" applyFill="1" applyBorder="1" applyAlignment="1">
      <alignment horizontal="center" vertical="center"/>
    </xf>
    <xf numFmtId="0" fontId="23" fillId="6" borderId="16" xfId="0" applyFont="1" applyFill="1" applyBorder="1" applyAlignment="1">
      <alignment vertical="center"/>
    </xf>
    <xf numFmtId="0" fontId="23" fillId="6" borderId="17" xfId="0" applyFont="1" applyFill="1" applyBorder="1" applyAlignment="1">
      <alignment vertical="center"/>
    </xf>
    <xf numFmtId="4" fontId="23" fillId="6" borderId="17" xfId="0" applyNumberFormat="1" applyFont="1" applyFill="1" applyBorder="1" applyAlignment="1">
      <alignment vertical="center"/>
    </xf>
    <xf numFmtId="0" fontId="22" fillId="6" borderId="16" xfId="0" applyFont="1" applyFill="1" applyBorder="1" applyAlignment="1">
      <alignment vertical="center"/>
    </xf>
    <xf numFmtId="0" fontId="22" fillId="6" borderId="17" xfId="0" applyFont="1" applyFill="1" applyBorder="1" applyAlignment="1">
      <alignment vertical="center"/>
    </xf>
    <xf numFmtId="4" fontId="22" fillId="6" borderId="17" xfId="0" applyNumberFormat="1" applyFont="1" applyFill="1" applyBorder="1" applyAlignment="1">
      <alignment vertical="center"/>
    </xf>
    <xf numFmtId="0" fontId="23" fillId="6" borderId="17" xfId="0" applyFont="1" applyFill="1" applyBorder="1" applyAlignment="1">
      <alignment horizontal="left" vertical="center" indent="5"/>
    </xf>
    <xf numFmtId="4" fontId="23" fillId="6" borderId="23" xfId="0" applyNumberFormat="1" applyFont="1" applyFill="1" applyBorder="1" applyAlignment="1">
      <alignment vertical="center"/>
    </xf>
    <xf numFmtId="4" fontId="22" fillId="6" borderId="23" xfId="0" applyNumberFormat="1" applyFont="1" applyFill="1" applyBorder="1" applyAlignment="1">
      <alignment vertical="center"/>
    </xf>
    <xf numFmtId="164" fontId="25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23" fillId="6" borderId="17" xfId="0" applyFont="1" applyFill="1" applyBorder="1" applyAlignment="1">
      <alignment horizontal="justify" vertical="center" wrapText="1"/>
    </xf>
    <xf numFmtId="0" fontId="23" fillId="6" borderId="17" xfId="0" applyFont="1" applyFill="1" applyBorder="1" applyAlignment="1">
      <alignment horizontal="left" vertical="center" indent="1"/>
    </xf>
    <xf numFmtId="0" fontId="23" fillId="0" borderId="17" xfId="0" applyFont="1" applyBorder="1" applyAlignment="1">
      <alignment horizontal="left" vertical="center" indent="1"/>
    </xf>
    <xf numFmtId="4" fontId="23" fillId="8" borderId="17" xfId="0" applyNumberFormat="1" applyFont="1" applyFill="1" applyBorder="1" applyAlignment="1">
      <alignment vertical="center"/>
    </xf>
    <xf numFmtId="0" fontId="22" fillId="6" borderId="17" xfId="0" applyFont="1" applyFill="1" applyBorder="1" applyAlignment="1">
      <alignment horizontal="left" vertical="center" wrapText="1" indent="1"/>
    </xf>
    <xf numFmtId="0" fontId="22" fillId="6" borderId="17" xfId="0" applyFont="1" applyFill="1" applyBorder="1" applyAlignment="1">
      <alignment horizontal="left" vertical="center" indent="1"/>
    </xf>
    <xf numFmtId="0" fontId="23" fillId="6" borderId="20" xfId="0" applyFont="1" applyFill="1" applyBorder="1" applyAlignment="1">
      <alignment horizontal="left" vertical="center" indent="1"/>
    </xf>
    <xf numFmtId="4" fontId="22" fillId="6" borderId="22" xfId="0" applyNumberFormat="1" applyFont="1" applyFill="1" applyBorder="1" applyAlignment="1">
      <alignment vertical="center"/>
    </xf>
    <xf numFmtId="0" fontId="23" fillId="6" borderId="17" xfId="0" applyFont="1" applyFill="1" applyBorder="1" applyAlignment="1">
      <alignment horizontal="left" vertical="center" wrapText="1" indent="1"/>
    </xf>
    <xf numFmtId="0" fontId="21" fillId="6" borderId="0" xfId="0" applyFont="1" applyFill="1"/>
    <xf numFmtId="0" fontId="0" fillId="6" borderId="0" xfId="0" applyFill="1"/>
    <xf numFmtId="0" fontId="27" fillId="9" borderId="10" xfId="1" applyNumberFormat="1" applyFont="1" applyFill="1" applyBorder="1" applyAlignment="1">
      <alignment horizontal="center" vertical="center"/>
    </xf>
    <xf numFmtId="0" fontId="27" fillId="9" borderId="10" xfId="1" applyNumberFormat="1" applyFont="1" applyFill="1" applyBorder="1" applyAlignment="1">
      <alignment horizontal="center" vertical="center" wrapText="1"/>
    </xf>
    <xf numFmtId="0" fontId="27" fillId="9" borderId="11" xfId="1" applyNumberFormat="1" applyFont="1" applyFill="1" applyBorder="1" applyAlignment="1">
      <alignment horizontal="center" vertical="center"/>
    </xf>
    <xf numFmtId="0" fontId="28" fillId="6" borderId="8" xfId="0" applyFont="1" applyFill="1" applyBorder="1" applyAlignment="1">
      <alignment horizontal="justify" vertical="center" wrapText="1"/>
    </xf>
    <xf numFmtId="4" fontId="28" fillId="6" borderId="8" xfId="0" applyNumberFormat="1" applyFont="1" applyFill="1" applyBorder="1" applyAlignment="1">
      <alignment horizontal="justify" vertical="center" wrapText="1"/>
    </xf>
    <xf numFmtId="0" fontId="28" fillId="6" borderId="3" xfId="0" applyFont="1" applyFill="1" applyBorder="1" applyAlignment="1">
      <alignment horizontal="justify" vertical="center" wrapText="1"/>
    </xf>
    <xf numFmtId="4" fontId="28" fillId="6" borderId="8" xfId="0" applyNumberFormat="1" applyFont="1" applyFill="1" applyBorder="1" applyAlignment="1">
      <alignment horizontal="right" vertical="center" wrapText="1"/>
    </xf>
    <xf numFmtId="0" fontId="28" fillId="6" borderId="9" xfId="0" applyFont="1" applyFill="1" applyBorder="1" applyAlignment="1">
      <alignment horizontal="justify" vertical="center" wrapText="1"/>
    </xf>
    <xf numFmtId="4" fontId="20" fillId="6" borderId="9" xfId="0" applyNumberFormat="1" applyFont="1" applyFill="1" applyBorder="1" applyAlignment="1">
      <alignment horizontal="justify" vertical="center" wrapText="1"/>
    </xf>
    <xf numFmtId="0" fontId="20" fillId="6" borderId="5" xfId="0" applyFont="1" applyFill="1" applyBorder="1" applyAlignment="1">
      <alignment horizontal="justify" vertical="center" wrapText="1"/>
    </xf>
    <xf numFmtId="4" fontId="20" fillId="6" borderId="9" xfId="0" applyNumberFormat="1" applyFont="1" applyFill="1" applyBorder="1" applyAlignment="1">
      <alignment horizontal="right" vertical="center" wrapText="1"/>
    </xf>
    <xf numFmtId="4" fontId="28" fillId="6" borderId="9" xfId="0" applyNumberFormat="1" applyFont="1" applyFill="1" applyBorder="1" applyAlignment="1">
      <alignment horizontal="right" vertical="center" wrapText="1"/>
    </xf>
    <xf numFmtId="0" fontId="20" fillId="6" borderId="9" xfId="0" applyFont="1" applyFill="1" applyBorder="1" applyAlignment="1">
      <alignment horizontal="justify" vertical="center" wrapText="1"/>
    </xf>
    <xf numFmtId="0" fontId="28" fillId="6" borderId="9" xfId="0" applyFont="1" applyFill="1" applyBorder="1" applyAlignment="1">
      <alignment horizontal="left" vertical="center" wrapText="1"/>
    </xf>
    <xf numFmtId="0" fontId="28" fillId="6" borderId="10" xfId="0" applyFont="1" applyFill="1" applyBorder="1" applyAlignment="1">
      <alignment horizontal="justify" vertical="center" wrapText="1"/>
    </xf>
    <xf numFmtId="4" fontId="28" fillId="6" borderId="10" xfId="0" applyNumberFormat="1" applyFont="1" applyFill="1" applyBorder="1" applyAlignment="1">
      <alignment horizontal="right" vertical="center" wrapText="1"/>
    </xf>
    <xf numFmtId="0" fontId="29" fillId="6" borderId="9" xfId="0" applyFont="1" applyFill="1" applyBorder="1" applyAlignment="1">
      <alignment horizontal="justify" vertical="center" wrapText="1"/>
    </xf>
    <xf numFmtId="0" fontId="20" fillId="6" borderId="4" xfId="0" applyFont="1" applyFill="1" applyBorder="1" applyAlignment="1">
      <alignment horizontal="justify" vertical="center" wrapText="1"/>
    </xf>
    <xf numFmtId="165" fontId="23" fillId="0" borderId="0" xfId="0" applyNumberFormat="1" applyFont="1"/>
    <xf numFmtId="0" fontId="0" fillId="6" borderId="9" xfId="0" applyFont="1" applyFill="1" applyBorder="1" applyAlignment="1">
      <alignment horizontal="left" wrapText="1"/>
    </xf>
    <xf numFmtId="0" fontId="24" fillId="6" borderId="9" xfId="0" applyFont="1" applyFill="1" applyBorder="1"/>
    <xf numFmtId="4" fontId="24" fillId="6" borderId="9" xfId="0" applyNumberFormat="1" applyFont="1" applyFill="1" applyBorder="1"/>
    <xf numFmtId="0" fontId="23" fillId="0" borderId="10" xfId="0" applyFont="1" applyBorder="1"/>
    <xf numFmtId="4" fontId="23" fillId="0" borderId="10" xfId="0" applyNumberFormat="1" applyFont="1" applyBorder="1"/>
    <xf numFmtId="0" fontId="23" fillId="6" borderId="10" xfId="0" applyFont="1" applyFill="1" applyBorder="1"/>
    <xf numFmtId="4" fontId="23" fillId="6" borderId="10" xfId="0" applyNumberFormat="1" applyFont="1" applyFill="1" applyBorder="1" applyAlignment="1">
      <alignment horizontal="right"/>
    </xf>
    <xf numFmtId="0" fontId="23" fillId="0" borderId="4" xfId="0" applyFont="1" applyBorder="1"/>
    <xf numFmtId="0" fontId="23" fillId="6" borderId="0" xfId="0" applyFont="1" applyFill="1"/>
    <xf numFmtId="4" fontId="23" fillId="6" borderId="0" xfId="0" applyNumberFormat="1" applyFont="1" applyFill="1"/>
    <xf numFmtId="4" fontId="23" fillId="6" borderId="0" xfId="0" applyNumberFormat="1" applyFont="1" applyFill="1" applyAlignment="1">
      <alignment horizontal="right"/>
    </xf>
    <xf numFmtId="0" fontId="24" fillId="6" borderId="0" xfId="0" applyFont="1" applyFill="1"/>
    <xf numFmtId="4" fontId="24" fillId="6" borderId="0" xfId="0" applyNumberFormat="1" applyFont="1" applyFill="1" applyAlignment="1">
      <alignment horizontal="right"/>
    </xf>
    <xf numFmtId="0" fontId="0" fillId="6" borderId="0" xfId="0" applyFont="1" applyFill="1" applyAlignment="1">
      <alignment horizontal="left" wrapText="1"/>
    </xf>
    <xf numFmtId="4" fontId="23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9" fillId="2" borderId="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2" fillId="0" borderId="4" xfId="0" applyFont="1" applyBorder="1" applyAlignment="1">
      <alignment horizontal="right" vertical="top"/>
    </xf>
    <xf numFmtId="0" fontId="2" fillId="0" borderId="5" xfId="0" applyFont="1" applyBorder="1" applyAlignment="1">
      <alignment horizontal="right" vertical="top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3" fillId="0" borderId="4" xfId="0" applyFont="1" applyBorder="1" applyAlignment="1">
      <alignment horizontal="right" vertical="top"/>
    </xf>
    <xf numFmtId="0" fontId="3" fillId="0" borderId="5" xfId="0" applyFont="1" applyBorder="1" applyAlignment="1">
      <alignment horizontal="right" vertical="top"/>
    </xf>
    <xf numFmtId="0" fontId="3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6" fillId="6" borderId="0" xfId="0" applyFont="1" applyFill="1" applyBorder="1" applyAlignment="1">
      <alignment horizontal="center" vertical="center"/>
    </xf>
    <xf numFmtId="0" fontId="26" fillId="6" borderId="11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left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18" fillId="4" borderId="9" xfId="0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right" vertical="top"/>
    </xf>
    <xf numFmtId="0" fontId="2" fillId="0" borderId="5" xfId="0" applyFont="1" applyFill="1" applyBorder="1" applyAlignment="1">
      <alignment horizontal="right" vertical="top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2" fontId="12" fillId="0" borderId="9" xfId="1" applyNumberFormat="1" applyFont="1" applyBorder="1" applyAlignment="1">
      <alignment horizontal="right" vertical="center"/>
    </xf>
    <xf numFmtId="2" fontId="12" fillId="0" borderId="10" xfId="1" applyNumberFormat="1" applyFont="1" applyBorder="1" applyAlignment="1">
      <alignment horizontal="right" vertical="center"/>
    </xf>
    <xf numFmtId="0" fontId="6" fillId="0" borderId="4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17" fillId="4" borderId="1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22" fillId="0" borderId="13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0" fontId="17" fillId="5" borderId="18" xfId="0" applyFont="1" applyFill="1" applyBorder="1" applyAlignment="1">
      <alignment horizontal="center" vertical="center"/>
    </xf>
    <xf numFmtId="0" fontId="17" fillId="5" borderId="20" xfId="0" applyFont="1" applyFill="1" applyBorder="1" applyAlignment="1">
      <alignment horizontal="center" vertical="center"/>
    </xf>
    <xf numFmtId="4" fontId="17" fillId="5" borderId="21" xfId="0" applyNumberFormat="1" applyFont="1" applyFill="1" applyBorder="1" applyAlignment="1">
      <alignment horizontal="center" vertical="center" wrapText="1"/>
    </xf>
    <xf numFmtId="4" fontId="17" fillId="5" borderId="22" xfId="0" applyNumberFormat="1" applyFont="1" applyFill="1" applyBorder="1" applyAlignment="1">
      <alignment horizontal="center" vertical="center" wrapText="1"/>
    </xf>
    <xf numFmtId="0" fontId="23" fillId="6" borderId="16" xfId="0" applyFont="1" applyFill="1" applyBorder="1" applyAlignment="1">
      <alignment vertical="center" wrapText="1"/>
    </xf>
    <xf numFmtId="0" fontId="23" fillId="0" borderId="24" xfId="0" applyFont="1" applyBorder="1" applyAlignment="1">
      <alignment vertical="center"/>
    </xf>
    <xf numFmtId="0" fontId="17" fillId="5" borderId="25" xfId="0" applyFont="1" applyFill="1" applyBorder="1" applyAlignment="1">
      <alignment horizontal="center" vertical="center"/>
    </xf>
    <xf numFmtId="0" fontId="17" fillId="5" borderId="26" xfId="0" applyFont="1" applyFill="1" applyBorder="1" applyAlignment="1">
      <alignment horizontal="center" vertical="center"/>
    </xf>
    <xf numFmtId="0" fontId="22" fillId="6" borderId="16" xfId="0" applyFont="1" applyFill="1" applyBorder="1" applyAlignment="1">
      <alignment vertical="center" wrapText="1"/>
    </xf>
    <xf numFmtId="4" fontId="17" fillId="5" borderId="21" xfId="0" applyNumberFormat="1" applyFont="1" applyFill="1" applyBorder="1" applyAlignment="1">
      <alignment horizontal="center" vertical="center"/>
    </xf>
    <xf numFmtId="4" fontId="17" fillId="5" borderId="22" xfId="0" applyNumberFormat="1" applyFont="1" applyFill="1" applyBorder="1" applyAlignment="1">
      <alignment horizontal="center" vertical="center"/>
    </xf>
    <xf numFmtId="0" fontId="23" fillId="6" borderId="16" xfId="0" applyFont="1" applyFill="1" applyBorder="1" applyAlignment="1">
      <alignment vertical="center"/>
    </xf>
    <xf numFmtId="0" fontId="22" fillId="6" borderId="16" xfId="0" applyFont="1" applyFill="1" applyBorder="1" applyAlignment="1">
      <alignment vertical="center"/>
    </xf>
    <xf numFmtId="0" fontId="22" fillId="6" borderId="18" xfId="0" applyFont="1" applyFill="1" applyBorder="1" applyAlignment="1">
      <alignment vertical="center"/>
    </xf>
    <xf numFmtId="0" fontId="22" fillId="6" borderId="17" xfId="0" applyFont="1" applyFill="1" applyBorder="1" applyAlignment="1">
      <alignment vertical="center"/>
    </xf>
    <xf numFmtId="0" fontId="22" fillId="6" borderId="20" xfId="0" applyFont="1" applyFill="1" applyBorder="1" applyAlignment="1">
      <alignment vertical="center"/>
    </xf>
    <xf numFmtId="4" fontId="22" fillId="6" borderId="23" xfId="0" applyNumberFormat="1" applyFont="1" applyFill="1" applyBorder="1" applyAlignment="1">
      <alignment vertical="center"/>
    </xf>
    <xf numFmtId="4" fontId="22" fillId="6" borderId="22" xfId="0" applyNumberFormat="1" applyFont="1" applyFill="1" applyBorder="1" applyAlignment="1">
      <alignment vertical="center"/>
    </xf>
    <xf numFmtId="0" fontId="23" fillId="6" borderId="13" xfId="0" applyFont="1" applyFill="1" applyBorder="1" applyAlignment="1">
      <alignment vertical="center"/>
    </xf>
    <xf numFmtId="0" fontId="23" fillId="6" borderId="15" xfId="0" applyFont="1" applyFill="1" applyBorder="1" applyAlignment="1">
      <alignment vertical="center"/>
    </xf>
    <xf numFmtId="0" fontId="23" fillId="6" borderId="17" xfId="0" applyFont="1" applyFill="1" applyBorder="1" applyAlignment="1">
      <alignment horizontal="left" vertical="center" indent="1"/>
    </xf>
    <xf numFmtId="4" fontId="23" fillId="6" borderId="23" xfId="0" applyNumberFormat="1" applyFont="1" applyFill="1" applyBorder="1" applyAlignment="1">
      <alignment vertical="center"/>
    </xf>
    <xf numFmtId="0" fontId="0" fillId="6" borderId="0" xfId="0" applyFill="1" applyAlignment="1">
      <alignment horizontal="left" wrapText="1"/>
    </xf>
    <xf numFmtId="0" fontId="31" fillId="0" borderId="0" xfId="4" applyFont="1"/>
    <xf numFmtId="44" fontId="31" fillId="0" borderId="0" xfId="5" applyFont="1"/>
    <xf numFmtId="0" fontId="32" fillId="0" borderId="0" xfId="4" applyFont="1"/>
    <xf numFmtId="43" fontId="31" fillId="0" borderId="0" xfId="6" applyFont="1"/>
    <xf numFmtId="43" fontId="32" fillId="0" borderId="0" xfId="6" applyFont="1"/>
    <xf numFmtId="166" fontId="32" fillId="0" borderId="0" xfId="4" applyNumberFormat="1" applyFont="1"/>
    <xf numFmtId="44" fontId="32" fillId="0" borderId="0" xfId="5" applyFont="1"/>
    <xf numFmtId="0" fontId="11" fillId="0" borderId="0" xfId="4" applyFont="1"/>
    <xf numFmtId="0" fontId="33" fillId="0" borderId="0" xfId="4" applyFont="1" applyAlignment="1">
      <alignment horizontal="center" vertical="top"/>
    </xf>
    <xf numFmtId="0" fontId="33" fillId="0" borderId="0" xfId="4" applyFont="1" applyAlignment="1">
      <alignment vertical="top"/>
    </xf>
    <xf numFmtId="0" fontId="33" fillId="0" borderId="0" xfId="4" applyFont="1" applyAlignment="1">
      <alignment horizontal="center" vertical="top" wrapText="1"/>
    </xf>
    <xf numFmtId="4" fontId="33" fillId="0" borderId="0" xfId="4" applyNumberFormat="1" applyFont="1" applyAlignment="1">
      <alignment horizontal="center" vertical="top" wrapText="1"/>
    </xf>
    <xf numFmtId="4" fontId="33" fillId="0" borderId="0" xfId="4" applyNumberFormat="1" applyFont="1" applyAlignment="1">
      <alignment horizontal="center" vertical="top" wrapText="1"/>
    </xf>
    <xf numFmtId="0" fontId="34" fillId="0" borderId="0" xfId="4" applyFont="1" applyAlignment="1">
      <alignment horizontal="center"/>
    </xf>
    <xf numFmtId="0" fontId="34" fillId="0" borderId="0" xfId="4" applyFont="1" applyAlignment="1">
      <alignment horizontal="center" vertical="center"/>
    </xf>
    <xf numFmtId="0" fontId="34" fillId="0" borderId="0" xfId="4" applyFont="1" applyAlignment="1">
      <alignment horizontal="center" vertical="center"/>
    </xf>
    <xf numFmtId="0" fontId="32" fillId="0" borderId="0" xfId="4" applyFont="1" applyAlignment="1">
      <alignment horizontal="center" vertical="center"/>
    </xf>
    <xf numFmtId="0" fontId="32" fillId="0" borderId="0" xfId="4" applyFont="1" applyAlignment="1">
      <alignment horizontal="center"/>
    </xf>
    <xf numFmtId="0" fontId="32" fillId="0" borderId="0" xfId="4" applyFont="1" applyAlignment="1">
      <alignment horizontal="center" vertical="center"/>
    </xf>
    <xf numFmtId="0" fontId="9" fillId="0" borderId="0" xfId="4" applyFont="1"/>
    <xf numFmtId="166" fontId="9" fillId="0" borderId="0" xfId="4" applyNumberFormat="1" applyFont="1"/>
    <xf numFmtId="166" fontId="9" fillId="0" borderId="10" xfId="5" applyNumberFormat="1" applyFont="1" applyBorder="1" applyAlignment="1">
      <alignment vertical="center"/>
    </xf>
    <xf numFmtId="166" fontId="9" fillId="0" borderId="11" xfId="5" applyNumberFormat="1" applyFont="1" applyBorder="1" applyAlignment="1">
      <alignment vertical="center"/>
    </xf>
    <xf numFmtId="0" fontId="32" fillId="0" borderId="10" xfId="4" applyFont="1" applyBorder="1"/>
    <xf numFmtId="166" fontId="31" fillId="0" borderId="9" xfId="4" applyNumberFormat="1" applyFont="1" applyBorder="1" applyAlignment="1">
      <alignment vertical="center"/>
    </xf>
    <xf numFmtId="166" fontId="31" fillId="0" borderId="0" xfId="4" applyNumberFormat="1" applyFont="1" applyBorder="1" applyAlignment="1">
      <alignment vertical="center"/>
    </xf>
    <xf numFmtId="166" fontId="31" fillId="0" borderId="0" xfId="5" applyNumberFormat="1" applyFont="1" applyBorder="1" applyAlignment="1">
      <alignment vertical="center"/>
    </xf>
    <xf numFmtId="0" fontId="32" fillId="0" borderId="9" xfId="4" applyFont="1" applyBorder="1"/>
    <xf numFmtId="166" fontId="9" fillId="0" borderId="0" xfId="4" applyNumberFormat="1" applyFont="1" applyBorder="1" applyAlignment="1">
      <alignment vertical="center"/>
    </xf>
    <xf numFmtId="166" fontId="9" fillId="0" borderId="0" xfId="5" applyNumberFormat="1" applyFont="1" applyBorder="1" applyAlignment="1">
      <alignment vertical="center"/>
    </xf>
    <xf numFmtId="0" fontId="34" fillId="0" borderId="9" xfId="4" applyFont="1" applyBorder="1"/>
    <xf numFmtId="166" fontId="9" fillId="2" borderId="9" xfId="5" applyNumberFormat="1" applyFont="1" applyFill="1" applyBorder="1" applyAlignment="1">
      <alignment vertical="center"/>
    </xf>
    <xf numFmtId="166" fontId="9" fillId="2" borderId="0" xfId="5" applyNumberFormat="1" applyFont="1" applyFill="1" applyBorder="1" applyAlignment="1">
      <alignment vertical="center"/>
    </xf>
    <xf numFmtId="0" fontId="34" fillId="2" borderId="9" xfId="4" applyFont="1" applyFill="1" applyBorder="1"/>
    <xf numFmtId="166" fontId="9" fillId="0" borderId="9" xfId="4" applyNumberFormat="1" applyFont="1" applyBorder="1" applyAlignment="1">
      <alignment vertical="center"/>
    </xf>
    <xf numFmtId="166" fontId="9" fillId="6" borderId="0" xfId="5" applyNumberFormat="1" applyFont="1" applyFill="1" applyBorder="1" applyAlignment="1">
      <alignment vertical="center"/>
    </xf>
    <xf numFmtId="166" fontId="31" fillId="6" borderId="0" xfId="4" applyNumberFormat="1" applyFont="1" applyFill="1" applyBorder="1" applyAlignment="1">
      <alignment vertical="center"/>
    </xf>
    <xf numFmtId="166" fontId="31" fillId="6" borderId="0" xfId="5" applyNumberFormat="1" applyFont="1" applyFill="1" applyBorder="1" applyAlignment="1">
      <alignment vertical="center"/>
    </xf>
    <xf numFmtId="0" fontId="32" fillId="0" borderId="9" xfId="4" applyFont="1" applyBorder="1" applyAlignment="1">
      <alignment horizontal="left" indent="2"/>
    </xf>
    <xf numFmtId="0" fontId="31" fillId="6" borderId="0" xfId="4" applyFont="1" applyFill="1"/>
    <xf numFmtId="166" fontId="31" fillId="6" borderId="9" xfId="4" applyNumberFormat="1" applyFont="1" applyFill="1" applyBorder="1" applyAlignment="1">
      <alignment vertical="center"/>
    </xf>
    <xf numFmtId="0" fontId="32" fillId="6" borderId="9" xfId="4" applyFont="1" applyFill="1" applyBorder="1" applyAlignment="1">
      <alignment horizontal="left" indent="2"/>
    </xf>
    <xf numFmtId="166" fontId="9" fillId="6" borderId="9" xfId="5" applyNumberFormat="1" applyFont="1" applyFill="1" applyBorder="1" applyAlignment="1">
      <alignment vertical="center"/>
    </xf>
    <xf numFmtId="0" fontId="32" fillId="0" borderId="9" xfId="4" applyFont="1" applyBorder="1" applyAlignment="1">
      <alignment horizontal="left" wrapText="1" indent="2"/>
    </xf>
    <xf numFmtId="166" fontId="9" fillId="0" borderId="9" xfId="5" applyNumberFormat="1" applyFont="1" applyBorder="1" applyAlignment="1">
      <alignment vertical="center"/>
    </xf>
    <xf numFmtId="0" fontId="34" fillId="0" borderId="9" xfId="4" applyFont="1" applyBorder="1" applyAlignment="1">
      <alignment horizontal="center"/>
    </xf>
    <xf numFmtId="166" fontId="9" fillId="6" borderId="0" xfId="4" applyNumberFormat="1" applyFont="1" applyFill="1" applyBorder="1" applyAlignment="1">
      <alignment vertical="center"/>
    </xf>
    <xf numFmtId="0" fontId="32" fillId="6" borderId="9" xfId="4" applyFont="1" applyFill="1" applyBorder="1" applyAlignment="1">
      <alignment horizontal="left" vertical="center" indent="2"/>
    </xf>
    <xf numFmtId="0" fontId="9" fillId="6" borderId="0" xfId="4" applyFont="1" applyFill="1"/>
    <xf numFmtId="166" fontId="9" fillId="6" borderId="0" xfId="4" applyNumberFormat="1" applyFont="1" applyFill="1"/>
    <xf numFmtId="166" fontId="9" fillId="6" borderId="9" xfId="4" applyNumberFormat="1" applyFont="1" applyFill="1" applyBorder="1" applyAlignment="1">
      <alignment vertical="center"/>
    </xf>
    <xf numFmtId="0" fontId="34" fillId="6" borderId="9" xfId="4" applyFont="1" applyFill="1" applyBorder="1"/>
    <xf numFmtId="166" fontId="31" fillId="0" borderId="0" xfId="4" applyNumberFormat="1" applyFont="1"/>
    <xf numFmtId="0" fontId="31" fillId="0" borderId="8" xfId="4" applyFont="1" applyBorder="1" applyAlignment="1">
      <alignment vertical="center"/>
    </xf>
    <xf numFmtId="0" fontId="31" fillId="0" borderId="12" xfId="4" applyFont="1" applyBorder="1" applyAlignment="1">
      <alignment vertical="center"/>
    </xf>
    <xf numFmtId="44" fontId="31" fillId="0" borderId="12" xfId="5" applyFont="1" applyBorder="1" applyAlignment="1">
      <alignment vertical="center"/>
    </xf>
    <xf numFmtId="0" fontId="36" fillId="0" borderId="8" xfId="7" applyFont="1" applyFill="1" applyBorder="1" applyAlignment="1">
      <alignment horizontal="center" vertical="top" wrapText="1"/>
    </xf>
    <xf numFmtId="0" fontId="37" fillId="10" borderId="27" xfId="8" applyFont="1" applyFill="1" applyBorder="1" applyAlignment="1">
      <alignment horizontal="center" vertical="center" wrapText="1"/>
    </xf>
    <xf numFmtId="0" fontId="37" fillId="10" borderId="28" xfId="8" applyFont="1" applyFill="1" applyBorder="1" applyAlignment="1">
      <alignment horizontal="center" vertical="center" wrapText="1"/>
    </xf>
    <xf numFmtId="0" fontId="38" fillId="10" borderId="28" xfId="8" applyFont="1" applyFill="1" applyBorder="1" applyAlignment="1">
      <alignment horizontal="center" vertical="center" wrapText="1"/>
    </xf>
    <xf numFmtId="44" fontId="37" fillId="10" borderId="29" xfId="5" applyFont="1" applyFill="1" applyBorder="1" applyAlignment="1">
      <alignment horizontal="center" vertical="center" wrapText="1"/>
    </xf>
    <xf numFmtId="0" fontId="37" fillId="10" borderId="10" xfId="8" applyFont="1" applyFill="1" applyBorder="1" applyAlignment="1">
      <alignment horizontal="center" vertical="center" wrapText="1"/>
    </xf>
    <xf numFmtId="0" fontId="37" fillId="10" borderId="30" xfId="8" applyFont="1" applyFill="1" applyBorder="1" applyAlignment="1">
      <alignment horizontal="center" vertical="center" wrapText="1"/>
    </xf>
    <xf numFmtId="0" fontId="37" fillId="10" borderId="31" xfId="8" applyFont="1" applyFill="1" applyBorder="1" applyAlignment="1">
      <alignment horizontal="center" vertical="top" wrapText="1"/>
    </xf>
    <xf numFmtId="0" fontId="37" fillId="10" borderId="8" xfId="8" applyFont="1" applyFill="1" applyBorder="1" applyAlignment="1">
      <alignment horizontal="center" vertical="center" wrapText="1"/>
    </xf>
    <xf numFmtId="0" fontId="39" fillId="10" borderId="32" xfId="8" applyFont="1" applyFill="1" applyBorder="1" applyAlignment="1">
      <alignment horizontal="center" vertical="center" wrapText="1"/>
    </xf>
    <xf numFmtId="0" fontId="39" fillId="10" borderId="31" xfId="8" applyFont="1" applyFill="1" applyBorder="1" applyAlignment="1">
      <alignment horizontal="center" vertical="center" wrapText="1"/>
    </xf>
    <xf numFmtId="0" fontId="40" fillId="10" borderId="28" xfId="8" applyFont="1" applyFill="1" applyBorder="1" applyAlignment="1">
      <alignment horizontal="center" vertical="center" wrapText="1"/>
    </xf>
    <xf numFmtId="0" fontId="42" fillId="0" borderId="33" xfId="8" applyFont="1" applyFill="1" applyBorder="1" applyAlignment="1">
      <alignment horizontal="center" vertical="top"/>
    </xf>
    <xf numFmtId="0" fontId="43" fillId="0" borderId="0" xfId="9"/>
    <xf numFmtId="0" fontId="44" fillId="0" borderId="34" xfId="9" applyFont="1" applyBorder="1" applyAlignment="1" applyProtection="1">
      <alignment vertical="top" wrapText="1"/>
      <protection locked="0"/>
    </xf>
    <xf numFmtId="0" fontId="44" fillId="0" borderId="35" xfId="9" applyFont="1" applyBorder="1" applyAlignment="1" applyProtection="1">
      <alignment vertical="top" wrapText="1"/>
      <protection locked="0"/>
    </xf>
    <xf numFmtId="167" fontId="45" fillId="0" borderId="36" xfId="9" applyNumberFormat="1" applyFont="1" applyBorder="1" applyAlignment="1" applyProtection="1">
      <alignment horizontal="right" vertical="center" wrapText="1" readingOrder="1"/>
      <protection locked="0"/>
    </xf>
    <xf numFmtId="167" fontId="45" fillId="0" borderId="37" xfId="9" applyNumberFormat="1" applyFont="1" applyBorder="1" applyAlignment="1" applyProtection="1">
      <alignment horizontal="right" vertical="center" wrapText="1" readingOrder="1"/>
      <protection locked="0"/>
    </xf>
    <xf numFmtId="167" fontId="45" fillId="0" borderId="37" xfId="9" applyNumberFormat="1" applyFont="1" applyBorder="1" applyAlignment="1" applyProtection="1">
      <alignment horizontal="right" vertical="center" wrapText="1" readingOrder="1"/>
      <protection locked="0"/>
    </xf>
    <xf numFmtId="0" fontId="45" fillId="0" borderId="37" xfId="9" applyFont="1" applyBorder="1" applyAlignment="1" applyProtection="1">
      <alignment horizontal="left" vertical="center" wrapText="1" readingOrder="1"/>
      <protection locked="0"/>
    </xf>
    <xf numFmtId="0" fontId="44" fillId="0" borderId="38" xfId="9" applyFont="1" applyBorder="1" applyAlignment="1" applyProtection="1">
      <alignment vertical="top" wrapText="1"/>
      <protection locked="0"/>
    </xf>
    <xf numFmtId="0" fontId="44" fillId="0" borderId="0" xfId="9" applyFont="1"/>
    <xf numFmtId="0" fontId="46" fillId="0" borderId="39" xfId="9" applyFont="1" applyBorder="1" applyAlignment="1" applyProtection="1">
      <alignment horizontal="right" vertical="center" wrapText="1" readingOrder="1"/>
      <protection locked="0"/>
    </xf>
    <xf numFmtId="0" fontId="46" fillId="0" borderId="40" xfId="9" applyFont="1" applyBorder="1" applyAlignment="1" applyProtection="1">
      <alignment horizontal="right" vertical="center" wrapText="1" readingOrder="1"/>
      <protection locked="0"/>
    </xf>
    <xf numFmtId="0" fontId="46" fillId="0" borderId="40" xfId="9" applyFont="1" applyBorder="1" applyAlignment="1" applyProtection="1">
      <alignment horizontal="right" vertical="center" wrapText="1" readingOrder="1"/>
      <protection locked="0"/>
    </xf>
    <xf numFmtId="0" fontId="46" fillId="0" borderId="40" xfId="9" applyFont="1" applyBorder="1" applyAlignment="1" applyProtection="1">
      <alignment horizontal="left" vertical="center" wrapText="1" readingOrder="1"/>
      <protection locked="0"/>
    </xf>
    <xf numFmtId="167" fontId="46" fillId="0" borderId="39" xfId="9" applyNumberFormat="1" applyFont="1" applyBorder="1" applyAlignment="1" applyProtection="1">
      <alignment horizontal="right" vertical="center" wrapText="1" readingOrder="1"/>
      <protection locked="0"/>
    </xf>
    <xf numFmtId="167" fontId="46" fillId="0" borderId="40" xfId="9" applyNumberFormat="1" applyFont="1" applyBorder="1" applyAlignment="1" applyProtection="1">
      <alignment horizontal="right" vertical="center" wrapText="1" readingOrder="1"/>
      <protection locked="0"/>
    </xf>
    <xf numFmtId="167" fontId="46" fillId="0" borderId="40" xfId="9" applyNumberFormat="1" applyFont="1" applyBorder="1" applyAlignment="1" applyProtection="1">
      <alignment horizontal="right" vertical="center" wrapText="1" readingOrder="1"/>
      <protection locked="0"/>
    </xf>
    <xf numFmtId="0" fontId="44" fillId="0" borderId="0" xfId="9" applyFont="1" applyAlignment="1">
      <alignment horizontal="left" indent="1"/>
    </xf>
    <xf numFmtId="0" fontId="46" fillId="0" borderId="40" xfId="9" applyFont="1" applyBorder="1" applyAlignment="1" applyProtection="1">
      <alignment horizontal="left" vertical="center" wrapText="1" indent="1" readingOrder="1"/>
      <protection locked="0"/>
    </xf>
    <xf numFmtId="0" fontId="46" fillId="0" borderId="40" xfId="9" applyFont="1" applyBorder="1" applyAlignment="1" applyProtection="1">
      <alignment vertical="center" wrapText="1" readingOrder="1"/>
      <protection locked="0"/>
    </xf>
    <xf numFmtId="0" fontId="44" fillId="0" borderId="41" xfId="9" applyFont="1" applyBorder="1" applyAlignment="1" applyProtection="1">
      <alignment vertical="top" wrapText="1"/>
      <protection locked="0"/>
    </xf>
    <xf numFmtId="0" fontId="44" fillId="0" borderId="11" xfId="9" applyFont="1" applyBorder="1"/>
    <xf numFmtId="167" fontId="46" fillId="0" borderId="42" xfId="9" applyNumberFormat="1" applyFont="1" applyBorder="1" applyAlignment="1" applyProtection="1">
      <alignment horizontal="right" vertical="center" wrapText="1" readingOrder="1"/>
      <protection locked="0"/>
    </xf>
    <xf numFmtId="167" fontId="46" fillId="0" borderId="43" xfId="9" applyNumberFormat="1" applyFont="1" applyBorder="1" applyAlignment="1" applyProtection="1">
      <alignment horizontal="right" vertical="center" wrapText="1" readingOrder="1"/>
      <protection locked="0"/>
    </xf>
    <xf numFmtId="167" fontId="46" fillId="0" borderId="43" xfId="9" applyNumberFormat="1" applyFont="1" applyBorder="1" applyAlignment="1" applyProtection="1">
      <alignment horizontal="right" vertical="center" wrapText="1" readingOrder="1"/>
      <protection locked="0"/>
    </xf>
    <xf numFmtId="0" fontId="44" fillId="0" borderId="11" xfId="9" applyFont="1" applyBorder="1" applyAlignment="1">
      <alignment horizontal="left" indent="1"/>
    </xf>
    <xf numFmtId="0" fontId="46" fillId="0" borderId="43" xfId="9" applyFont="1" applyBorder="1" applyAlignment="1" applyProtection="1">
      <alignment horizontal="left" vertical="center" wrapText="1" indent="1" readingOrder="1"/>
      <protection locked="0"/>
    </xf>
    <xf numFmtId="0" fontId="46" fillId="0" borderId="42" xfId="9" applyFont="1" applyBorder="1" applyAlignment="1" applyProtection="1">
      <alignment horizontal="right" vertical="center" wrapText="1" readingOrder="1"/>
      <protection locked="0"/>
    </xf>
    <xf numFmtId="0" fontId="46" fillId="0" borderId="43" xfId="9" applyFont="1" applyBorder="1" applyAlignment="1" applyProtection="1">
      <alignment horizontal="right" vertical="center" wrapText="1" readingOrder="1"/>
      <protection locked="0"/>
    </xf>
    <xf numFmtId="0" fontId="46" fillId="0" borderId="43" xfId="9" applyFont="1" applyBorder="1" applyAlignment="1" applyProtection="1">
      <alignment horizontal="right" vertical="center" wrapText="1" readingOrder="1"/>
      <protection locked="0"/>
    </xf>
    <xf numFmtId="0" fontId="46" fillId="0" borderId="43" xfId="9" applyFont="1" applyBorder="1" applyAlignment="1" applyProtection="1">
      <alignment horizontal="left" vertical="center" wrapText="1" readingOrder="1"/>
      <protection locked="0"/>
    </xf>
    <xf numFmtId="167" fontId="45" fillId="0" borderId="39" xfId="9" applyNumberFormat="1" applyFont="1" applyBorder="1" applyAlignment="1" applyProtection="1">
      <alignment horizontal="right" vertical="center" wrapText="1" readingOrder="1"/>
      <protection locked="0"/>
    </xf>
    <xf numFmtId="167" fontId="45" fillId="0" borderId="40" xfId="9" applyNumberFormat="1" applyFont="1" applyBorder="1" applyAlignment="1" applyProtection="1">
      <alignment horizontal="right" vertical="center" wrapText="1" readingOrder="1"/>
      <protection locked="0"/>
    </xf>
    <xf numFmtId="167" fontId="45" fillId="0" borderId="40" xfId="9" applyNumberFormat="1" applyFont="1" applyBorder="1" applyAlignment="1" applyProtection="1">
      <alignment horizontal="right" vertical="center" wrapText="1" readingOrder="1"/>
      <protection locked="0"/>
    </xf>
    <xf numFmtId="0" fontId="45" fillId="0" borderId="40" xfId="9" applyFont="1" applyBorder="1" applyAlignment="1" applyProtection="1">
      <alignment vertical="center" wrapText="1" readingOrder="1"/>
      <protection locked="0"/>
    </xf>
    <xf numFmtId="0" fontId="47" fillId="11" borderId="41" xfId="9" applyFont="1" applyFill="1" applyBorder="1" applyAlignment="1" applyProtection="1">
      <alignment horizontal="center" vertical="center" wrapText="1" readingOrder="1"/>
      <protection locked="0"/>
    </xf>
    <xf numFmtId="0" fontId="47" fillId="11" borderId="11" xfId="9" applyFont="1" applyFill="1" applyBorder="1" applyAlignment="1" applyProtection="1">
      <alignment horizontal="center" vertical="center" wrapText="1" readingOrder="1"/>
      <protection locked="0"/>
    </xf>
    <xf numFmtId="0" fontId="47" fillId="11" borderId="43" xfId="9" applyFont="1" applyFill="1" applyBorder="1" applyAlignment="1" applyProtection="1">
      <alignment horizontal="center" vertical="center" wrapText="1" readingOrder="1"/>
      <protection locked="0"/>
    </xf>
    <xf numFmtId="0" fontId="48" fillId="9" borderId="44" xfId="9" applyFont="1" applyFill="1" applyBorder="1" applyAlignment="1" applyProtection="1">
      <alignment vertical="top" wrapText="1"/>
      <protection locked="0"/>
    </xf>
    <xf numFmtId="0" fontId="47" fillId="11" borderId="45" xfId="9" applyFont="1" applyFill="1" applyBorder="1" applyAlignment="1" applyProtection="1">
      <alignment horizontal="center" vertical="center" wrapText="1" readingOrder="1"/>
      <protection locked="0"/>
    </xf>
    <xf numFmtId="0" fontId="47" fillId="11" borderId="45" xfId="9" applyFont="1" applyFill="1" applyBorder="1" applyAlignment="1" applyProtection="1">
      <alignment horizontal="center" vertical="center" wrapText="1" readingOrder="1"/>
      <protection locked="0"/>
    </xf>
    <xf numFmtId="0" fontId="48" fillId="9" borderId="41" xfId="9" applyFont="1" applyFill="1" applyBorder="1"/>
    <xf numFmtId="0" fontId="48" fillId="9" borderId="11" xfId="9" applyFont="1" applyFill="1" applyBorder="1"/>
    <xf numFmtId="0" fontId="47" fillId="11" borderId="46" xfId="9" applyFont="1" applyFill="1" applyBorder="1" applyAlignment="1" applyProtection="1">
      <alignment horizontal="center" vertical="center" wrapText="1" readingOrder="1"/>
      <protection locked="0"/>
    </xf>
    <xf numFmtId="0" fontId="47" fillId="11" borderId="47" xfId="9" applyFont="1" applyFill="1" applyBorder="1" applyAlignment="1" applyProtection="1">
      <alignment horizontal="center" vertical="center" wrapText="1" readingOrder="1"/>
      <protection locked="0"/>
    </xf>
    <xf numFmtId="0" fontId="47" fillId="11" borderId="48" xfId="9" applyFont="1" applyFill="1" applyBorder="1" applyAlignment="1" applyProtection="1">
      <alignment horizontal="center" vertical="center" wrapText="1" readingOrder="1"/>
      <protection locked="0"/>
    </xf>
    <xf numFmtId="0" fontId="48" fillId="9" borderId="49" xfId="9" applyFont="1" applyFill="1" applyBorder="1" applyAlignment="1" applyProtection="1">
      <alignment vertical="top" wrapText="1"/>
      <protection locked="0"/>
    </xf>
    <xf numFmtId="0" fontId="48" fillId="9" borderId="47" xfId="9" applyFont="1" applyFill="1" applyBorder="1" applyAlignment="1" applyProtection="1">
      <alignment vertical="top" wrapText="1"/>
      <protection locked="0"/>
    </xf>
    <xf numFmtId="0" fontId="49" fillId="9" borderId="7" xfId="9" applyFont="1" applyFill="1" applyBorder="1"/>
    <xf numFmtId="0" fontId="49" fillId="9" borderId="11" xfId="9" applyFont="1" applyFill="1" applyBorder="1"/>
    <xf numFmtId="0" fontId="49" fillId="9" borderId="6" xfId="9" applyFont="1" applyFill="1" applyBorder="1"/>
    <xf numFmtId="0" fontId="49" fillId="9" borderId="5" xfId="9" applyFont="1" applyFill="1" applyBorder="1"/>
    <xf numFmtId="0" fontId="49" fillId="9" borderId="0" xfId="9" applyFont="1" applyFill="1" applyBorder="1"/>
    <xf numFmtId="0" fontId="50" fillId="9" borderId="0" xfId="9" applyFont="1" applyFill="1" applyBorder="1" applyAlignment="1" applyProtection="1">
      <alignment horizontal="center" vertical="center" wrapText="1" readingOrder="1"/>
      <protection locked="0"/>
    </xf>
    <xf numFmtId="0" fontId="49" fillId="9" borderId="4" xfId="9" applyFont="1" applyFill="1" applyBorder="1"/>
    <xf numFmtId="0" fontId="49" fillId="9" borderId="0" xfId="9" applyFont="1" applyFill="1" applyBorder="1"/>
    <xf numFmtId="0" fontId="49" fillId="9" borderId="3" xfId="9" applyFont="1" applyFill="1" applyBorder="1"/>
    <xf numFmtId="0" fontId="49" fillId="9" borderId="12" xfId="9" applyFont="1" applyFill="1" applyBorder="1"/>
    <xf numFmtId="0" fontId="49" fillId="9" borderId="2" xfId="9" applyFont="1" applyFill="1" applyBorder="1"/>
    <xf numFmtId="0" fontId="44" fillId="0" borderId="0" xfId="9" applyFont="1" applyAlignment="1">
      <alignment horizontal="left" indent="1" readingOrder="1"/>
    </xf>
    <xf numFmtId="0" fontId="44" fillId="0" borderId="0" xfId="9" applyFont="1" applyBorder="1"/>
    <xf numFmtId="167" fontId="46" fillId="0" borderId="39" xfId="9" applyNumberFormat="1" applyFont="1" applyBorder="1" applyAlignment="1" applyProtection="1">
      <alignment horizontal="right" vertical="center" wrapText="1" readingOrder="1"/>
      <protection locked="0"/>
    </xf>
    <xf numFmtId="0" fontId="44" fillId="0" borderId="38" xfId="9" applyFont="1" applyBorder="1" applyAlignment="1">
      <alignment horizontal="left" indent="1" readingOrder="1"/>
    </xf>
    <xf numFmtId="0" fontId="44" fillId="0" borderId="0" xfId="9" applyFont="1" applyBorder="1" applyAlignment="1">
      <alignment horizontal="left" indent="1" readingOrder="1"/>
    </xf>
    <xf numFmtId="0" fontId="44" fillId="0" borderId="50" xfId="9" applyFont="1" applyBorder="1"/>
    <xf numFmtId="0" fontId="44" fillId="0" borderId="12" xfId="9" applyFont="1" applyBorder="1"/>
    <xf numFmtId="167" fontId="46" fillId="0" borderId="51" xfId="9" applyNumberFormat="1" applyFont="1" applyBorder="1" applyAlignment="1" applyProtection="1">
      <alignment horizontal="right" vertical="center" wrapText="1" readingOrder="1"/>
      <protection locked="0"/>
    </xf>
    <xf numFmtId="167" fontId="46" fillId="0" borderId="52" xfId="9" applyNumberFormat="1" applyFont="1" applyBorder="1" applyAlignment="1" applyProtection="1">
      <alignment horizontal="right" vertical="center" wrapText="1" readingOrder="1"/>
      <protection locked="0"/>
    </xf>
    <xf numFmtId="0" fontId="44" fillId="0" borderId="11" xfId="9" applyFont="1" applyBorder="1" applyAlignment="1">
      <alignment horizontal="left" indent="1" readingOrder="1"/>
    </xf>
    <xf numFmtId="0" fontId="48" fillId="9" borderId="38" xfId="9" applyFont="1" applyFill="1" applyBorder="1" applyAlignment="1" applyProtection="1">
      <alignment vertical="top" wrapText="1"/>
      <protection locked="0"/>
    </xf>
    <xf numFmtId="0" fontId="48" fillId="9" borderId="0" xfId="9" applyFont="1" applyFill="1"/>
    <xf numFmtId="0" fontId="47" fillId="11" borderId="38" xfId="9" applyFont="1" applyFill="1" applyBorder="1" applyAlignment="1" applyProtection="1">
      <alignment horizontal="center" vertical="top" wrapText="1" readingOrder="1"/>
      <protection locked="0"/>
    </xf>
    <xf numFmtId="0" fontId="47" fillId="11" borderId="40" xfId="9" applyFont="1" applyFill="1" applyBorder="1" applyAlignment="1" applyProtection="1">
      <alignment horizontal="center" vertical="center" wrapText="1" readingOrder="1"/>
      <protection locked="0"/>
    </xf>
    <xf numFmtId="0" fontId="48" fillId="9" borderId="46" xfId="9" applyFont="1" applyFill="1" applyBorder="1" applyAlignment="1" applyProtection="1">
      <alignment vertical="top" wrapText="1"/>
      <protection locked="0"/>
    </xf>
    <xf numFmtId="0" fontId="44" fillId="0" borderId="0" xfId="9" applyFont="1" applyAlignment="1">
      <alignment horizontal="left" indent="2"/>
    </xf>
    <xf numFmtId="0" fontId="46" fillId="0" borderId="40" xfId="9" applyFont="1" applyBorder="1" applyAlignment="1" applyProtection="1">
      <alignment horizontal="left" vertical="center" wrapText="1" indent="2" readingOrder="1"/>
      <protection locked="0"/>
    </xf>
    <xf numFmtId="0" fontId="44" fillId="0" borderId="38" xfId="9" applyFont="1" applyBorder="1"/>
    <xf numFmtId="0" fontId="44" fillId="0" borderId="50" xfId="9" applyFont="1" applyBorder="1" applyAlignment="1" applyProtection="1">
      <alignment vertical="top" wrapText="1"/>
      <protection locked="0"/>
    </xf>
    <xf numFmtId="167" fontId="46" fillId="0" borderId="52" xfId="9" applyNumberFormat="1" applyFont="1" applyBorder="1" applyAlignment="1" applyProtection="1">
      <alignment horizontal="right" vertical="center" wrapText="1" readingOrder="1"/>
      <protection locked="0"/>
    </xf>
    <xf numFmtId="0" fontId="44" fillId="0" borderId="50" xfId="9" applyFont="1" applyBorder="1" applyAlignment="1">
      <alignment horizontal="left" indent="2"/>
    </xf>
    <xf numFmtId="0" fontId="44" fillId="0" borderId="12" xfId="9" applyFont="1" applyBorder="1" applyAlignment="1">
      <alignment horizontal="left" indent="2"/>
    </xf>
    <xf numFmtId="0" fontId="46" fillId="0" borderId="51" xfId="9" applyFont="1" applyBorder="1" applyAlignment="1" applyProtection="1">
      <alignment horizontal="left" vertical="center" wrapText="1" indent="2" readingOrder="1"/>
      <protection locked="0"/>
    </xf>
    <xf numFmtId="0" fontId="44" fillId="0" borderId="11" xfId="9" applyFont="1" applyBorder="1" applyAlignment="1">
      <alignment horizontal="left" indent="2"/>
    </xf>
    <xf numFmtId="0" fontId="46" fillId="0" borderId="43" xfId="9" applyFont="1" applyBorder="1" applyAlignment="1" applyProtection="1">
      <alignment horizontal="left" vertical="center" wrapText="1" indent="2" readingOrder="1"/>
      <protection locked="0"/>
    </xf>
    <xf numFmtId="0" fontId="45" fillId="0" borderId="40" xfId="9" applyFont="1" applyBorder="1" applyAlignment="1" applyProtection="1">
      <alignment horizontal="left" vertical="center" wrapText="1" readingOrder="1"/>
      <protection locked="0"/>
    </xf>
    <xf numFmtId="0" fontId="48" fillId="9" borderId="7" xfId="9" applyFont="1" applyFill="1" applyBorder="1" applyAlignment="1" applyProtection="1">
      <alignment vertical="top" wrapText="1"/>
      <protection locked="0"/>
    </xf>
    <xf numFmtId="0" fontId="47" fillId="11" borderId="41" xfId="9" applyFont="1" applyFill="1" applyBorder="1" applyAlignment="1" applyProtection="1">
      <alignment horizontal="center" vertical="top" wrapText="1" readingOrder="1"/>
      <protection locked="0"/>
    </xf>
    <xf numFmtId="0" fontId="48" fillId="9" borderId="53" xfId="9" applyFont="1" applyFill="1" applyBorder="1" applyAlignment="1" applyProtection="1">
      <alignment vertical="top" wrapText="1"/>
      <protection locked="0"/>
    </xf>
    <xf numFmtId="0" fontId="48" fillId="9" borderId="54" xfId="9" applyFont="1" applyFill="1" applyBorder="1" applyAlignment="1" applyProtection="1">
      <alignment vertical="top" wrapText="1"/>
      <protection locked="0"/>
    </xf>
    <xf numFmtId="0" fontId="47" fillId="11" borderId="55" xfId="9" applyFont="1" applyFill="1" applyBorder="1" applyAlignment="1" applyProtection="1">
      <alignment horizontal="center" vertical="center" wrapText="1" readingOrder="1"/>
      <protection locked="0"/>
    </xf>
    <xf numFmtId="0" fontId="47" fillId="11" borderId="55" xfId="9" applyFont="1" applyFill="1" applyBorder="1" applyAlignment="1" applyProtection="1">
      <alignment horizontal="center" vertical="center" wrapText="1" readingOrder="1"/>
      <protection locked="0"/>
    </xf>
    <xf numFmtId="0" fontId="47" fillId="11" borderId="6" xfId="9" applyFont="1" applyFill="1" applyBorder="1" applyAlignment="1" applyProtection="1">
      <alignment horizontal="center" vertical="center" wrapText="1" readingOrder="1"/>
      <protection locked="0"/>
    </xf>
    <xf numFmtId="0" fontId="48" fillId="9" borderId="3" xfId="9" applyFont="1" applyFill="1" applyBorder="1" applyAlignment="1" applyProtection="1">
      <alignment vertical="top" wrapText="1"/>
      <protection locked="0"/>
    </xf>
    <xf numFmtId="0" fontId="48" fillId="9" borderId="12" xfId="9" applyFont="1" applyFill="1" applyBorder="1" applyAlignment="1" applyProtection="1">
      <alignment vertical="top" wrapText="1"/>
      <protection locked="0"/>
    </xf>
    <xf numFmtId="0" fontId="47" fillId="11" borderId="50" xfId="9" applyFont="1" applyFill="1" applyBorder="1" applyAlignment="1" applyProtection="1">
      <alignment horizontal="center" vertical="center" wrapText="1" readingOrder="1"/>
      <protection locked="0"/>
    </xf>
    <xf numFmtId="0" fontId="48" fillId="9" borderId="56" xfId="9" applyFont="1" applyFill="1" applyBorder="1" applyAlignment="1" applyProtection="1">
      <alignment vertical="top" wrapText="1"/>
      <protection locked="0"/>
    </xf>
    <xf numFmtId="0" fontId="48" fillId="9" borderId="57" xfId="9" applyFont="1" applyFill="1" applyBorder="1" applyAlignment="1" applyProtection="1">
      <alignment vertical="top" wrapText="1"/>
      <protection locked="0"/>
    </xf>
    <xf numFmtId="0" fontId="47" fillId="11" borderId="58" xfId="9" applyFont="1" applyFill="1" applyBorder="1" applyAlignment="1" applyProtection="1">
      <alignment horizontal="center" vertical="center" wrapText="1" readingOrder="1"/>
      <protection locked="0"/>
    </xf>
    <xf numFmtId="0" fontId="47" fillId="11" borderId="2" xfId="9" applyFont="1" applyFill="1" applyBorder="1" applyAlignment="1" applyProtection="1">
      <alignment horizontal="center" vertical="center" wrapText="1" readingOrder="1"/>
      <protection locked="0"/>
    </xf>
    <xf numFmtId="0" fontId="43" fillId="9" borderId="6" xfId="9" applyFill="1" applyBorder="1"/>
    <xf numFmtId="0" fontId="51" fillId="9" borderId="0" xfId="9" applyFont="1" applyFill="1" applyBorder="1" applyAlignment="1" applyProtection="1">
      <alignment horizontal="center" vertical="center" wrapText="1" readingOrder="1"/>
      <protection locked="0"/>
    </xf>
    <xf numFmtId="0" fontId="43" fillId="9" borderId="4" xfId="9" applyFill="1" applyBorder="1"/>
    <xf numFmtId="0" fontId="49" fillId="9" borderId="12" xfId="9" applyFont="1" applyFill="1" applyBorder="1"/>
    <xf numFmtId="0" fontId="43" fillId="9" borderId="2" xfId="9" applyFill="1" applyBorder="1"/>
    <xf numFmtId="43" fontId="0" fillId="0" borderId="0" xfId="1" applyFont="1"/>
    <xf numFmtId="1" fontId="0" fillId="0" borderId="0" xfId="0" applyNumberFormat="1"/>
    <xf numFmtId="43" fontId="0" fillId="0" borderId="10" xfId="1" applyFont="1" applyBorder="1"/>
    <xf numFmtId="43" fontId="0" fillId="0" borderId="11" xfId="1" applyFont="1" applyBorder="1"/>
    <xf numFmtId="1" fontId="0" fillId="0" borderId="7" xfId="0" applyNumberFormat="1" applyBorder="1"/>
    <xf numFmtId="1" fontId="0" fillId="0" borderId="11" xfId="0" applyNumberFormat="1" applyBorder="1"/>
    <xf numFmtId="43" fontId="52" fillId="0" borderId="9" xfId="1" applyFont="1" applyBorder="1"/>
    <xf numFmtId="43" fontId="52" fillId="0" borderId="0" xfId="1" applyFont="1"/>
    <xf numFmtId="1" fontId="52" fillId="0" borderId="5" xfId="0" applyNumberFormat="1" applyFont="1" applyBorder="1"/>
    <xf numFmtId="1" fontId="52" fillId="0" borderId="0" xfId="0" applyNumberFormat="1" applyFont="1" applyBorder="1"/>
    <xf numFmtId="0" fontId="53" fillId="0" borderId="4" xfId="0" applyFont="1" applyBorder="1"/>
    <xf numFmtId="0" fontId="54" fillId="0" borderId="0" xfId="0" applyFont="1"/>
    <xf numFmtId="43" fontId="53" fillId="0" borderId="9" xfId="1" applyFont="1" applyBorder="1"/>
    <xf numFmtId="168" fontId="52" fillId="0" borderId="9" xfId="1" applyNumberFormat="1" applyFont="1" applyBorder="1"/>
    <xf numFmtId="43" fontId="53" fillId="0" borderId="0" xfId="1" applyFont="1"/>
    <xf numFmtId="0" fontId="52" fillId="0" borderId="4" xfId="0" applyFont="1" applyBorder="1"/>
    <xf numFmtId="167" fontId="55" fillId="0" borderId="59" xfId="0" applyNumberFormat="1" applyFont="1" applyBorder="1" applyAlignment="1" applyProtection="1">
      <alignment horizontal="right" vertical="center" wrapText="1" readingOrder="1"/>
      <protection locked="0"/>
    </xf>
    <xf numFmtId="167" fontId="55" fillId="0" borderId="40" xfId="0" applyNumberFormat="1" applyFont="1" applyBorder="1" applyAlignment="1" applyProtection="1">
      <alignment horizontal="right" vertical="center" wrapText="1" readingOrder="1"/>
      <protection locked="0"/>
    </xf>
    <xf numFmtId="1" fontId="53" fillId="0" borderId="4" xfId="0" applyNumberFormat="1" applyFont="1" applyBorder="1"/>
    <xf numFmtId="0" fontId="52" fillId="0" borderId="0" xfId="0" applyFont="1" applyBorder="1"/>
    <xf numFmtId="168" fontId="52" fillId="0" borderId="0" xfId="1" applyNumberFormat="1" applyFont="1"/>
    <xf numFmtId="168" fontId="53" fillId="0" borderId="9" xfId="1" applyNumberFormat="1" applyFont="1" applyBorder="1"/>
    <xf numFmtId="168" fontId="53" fillId="0" borderId="0" xfId="1" applyNumberFormat="1" applyFont="1"/>
    <xf numFmtId="1" fontId="53" fillId="0" borderId="5" xfId="0" applyNumberFormat="1" applyFont="1" applyBorder="1"/>
    <xf numFmtId="1" fontId="53" fillId="0" borderId="0" xfId="0" applyNumberFormat="1" applyFont="1" applyBorder="1"/>
    <xf numFmtId="43" fontId="56" fillId="0" borderId="9" xfId="1" applyFont="1" applyBorder="1"/>
    <xf numFmtId="0" fontId="21" fillId="0" borderId="0" xfId="0" applyFont="1"/>
    <xf numFmtId="0" fontId="57" fillId="0" borderId="0" xfId="0" applyFont="1"/>
    <xf numFmtId="0" fontId="52" fillId="0" borderId="5" xfId="0" applyFont="1" applyBorder="1"/>
    <xf numFmtId="168" fontId="53" fillId="0" borderId="0" xfId="1" applyNumberFormat="1" applyFont="1" applyAlignment="1">
      <alignment horizontal="right"/>
    </xf>
    <xf numFmtId="168" fontId="53" fillId="0" borderId="9" xfId="1" applyNumberFormat="1" applyFont="1" applyBorder="1" applyAlignment="1">
      <alignment horizontal="right"/>
    </xf>
    <xf numFmtId="0" fontId="53" fillId="0" borderId="5" xfId="0" applyFont="1" applyBorder="1" applyAlignment="1">
      <alignment horizontal="center"/>
    </xf>
    <xf numFmtId="0" fontId="53" fillId="0" borderId="0" xfId="0" applyFont="1" applyBorder="1" applyAlignment="1">
      <alignment horizontal="right"/>
    </xf>
    <xf numFmtId="0" fontId="53" fillId="0" borderId="5" xfId="0" applyFont="1" applyBorder="1"/>
    <xf numFmtId="0" fontId="53" fillId="0" borderId="0" xfId="0" applyFont="1" applyBorder="1"/>
    <xf numFmtId="167" fontId="58" fillId="0" borderId="40" xfId="0" applyNumberFormat="1" applyFont="1" applyBorder="1" applyAlignment="1" applyProtection="1">
      <alignment horizontal="right" vertical="center" wrapText="1" readingOrder="1"/>
      <protection locked="0"/>
    </xf>
    <xf numFmtId="43" fontId="0" fillId="0" borderId="8" xfId="1" applyFont="1" applyBorder="1"/>
    <xf numFmtId="1" fontId="0" fillId="0" borderId="3" xfId="0" applyNumberFormat="1" applyBorder="1"/>
    <xf numFmtId="1" fontId="0" fillId="0" borderId="12" xfId="0" applyNumberFormat="1" applyBorder="1"/>
    <xf numFmtId="0" fontId="0" fillId="0" borderId="2" xfId="0" applyBorder="1"/>
    <xf numFmtId="43" fontId="59" fillId="9" borderId="10" xfId="1" applyFont="1" applyFill="1" applyBorder="1" applyAlignment="1">
      <alignment horizontal="center" vertical="center" wrapText="1"/>
    </xf>
    <xf numFmtId="43" fontId="59" fillId="9" borderId="1" xfId="1" applyFont="1" applyFill="1" applyBorder="1" applyAlignment="1">
      <alignment horizontal="center" vertical="center"/>
    </xf>
    <xf numFmtId="43" fontId="59" fillId="9" borderId="1" xfId="1" applyFont="1" applyFill="1" applyBorder="1" applyAlignment="1">
      <alignment horizontal="center" vertical="center" wrapText="1"/>
    </xf>
    <xf numFmtId="0" fontId="59" fillId="9" borderId="7" xfId="0" applyFont="1" applyFill="1" applyBorder="1" applyAlignment="1">
      <alignment horizontal="center" vertical="center"/>
    </xf>
    <xf numFmtId="0" fontId="59" fillId="9" borderId="11" xfId="0" applyFont="1" applyFill="1" applyBorder="1" applyAlignment="1">
      <alignment horizontal="center" vertical="center"/>
    </xf>
    <xf numFmtId="0" fontId="59" fillId="9" borderId="6" xfId="0" applyFont="1" applyFill="1" applyBorder="1" applyAlignment="1">
      <alignment horizontal="center" vertical="center"/>
    </xf>
    <xf numFmtId="43" fontId="59" fillId="9" borderId="8" xfId="1" applyFont="1" applyFill="1" applyBorder="1" applyAlignment="1">
      <alignment horizontal="center" vertical="center" wrapText="1"/>
    </xf>
    <xf numFmtId="0" fontId="59" fillId="9" borderId="60" xfId="0" applyFont="1" applyFill="1" applyBorder="1" applyAlignment="1">
      <alignment horizontal="center" vertical="center"/>
    </xf>
    <xf numFmtId="0" fontId="59" fillId="9" borderId="61" xfId="0" applyFont="1" applyFill="1" applyBorder="1" applyAlignment="1">
      <alignment horizontal="center" vertical="center"/>
    </xf>
    <xf numFmtId="0" fontId="59" fillId="9" borderId="62" xfId="0" applyFont="1" applyFill="1" applyBorder="1" applyAlignment="1">
      <alignment horizontal="center" vertical="center"/>
    </xf>
    <xf numFmtId="0" fontId="59" fillId="9" borderId="3" xfId="0" applyFont="1" applyFill="1" applyBorder="1" applyAlignment="1">
      <alignment horizontal="center" vertical="center"/>
    </xf>
    <xf numFmtId="0" fontId="59" fillId="9" borderId="12" xfId="0" applyFont="1" applyFill="1" applyBorder="1" applyAlignment="1">
      <alignment horizontal="center" vertical="center"/>
    </xf>
    <xf numFmtId="0" fontId="59" fillId="9" borderId="2" xfId="0" applyFont="1" applyFill="1" applyBorder="1" applyAlignment="1">
      <alignment horizontal="center" vertical="center"/>
    </xf>
    <xf numFmtId="0" fontId="30" fillId="0" borderId="61" xfId="0" applyFont="1" applyFill="1" applyBorder="1" applyAlignment="1">
      <alignment horizontal="center"/>
    </xf>
    <xf numFmtId="0" fontId="30" fillId="0" borderId="11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50" fillId="9" borderId="7" xfId="0" applyFont="1" applyFill="1" applyBorder="1" applyAlignment="1">
      <alignment horizontal="center"/>
    </xf>
    <xf numFmtId="0" fontId="50" fillId="9" borderId="11" xfId="0" applyFont="1" applyFill="1" applyBorder="1" applyAlignment="1">
      <alignment horizontal="center"/>
    </xf>
    <xf numFmtId="0" fontId="50" fillId="9" borderId="6" xfId="0" applyFont="1" applyFill="1" applyBorder="1" applyAlignment="1">
      <alignment horizontal="center"/>
    </xf>
    <xf numFmtId="0" fontId="60" fillId="9" borderId="5" xfId="0" applyFont="1" applyFill="1" applyBorder="1" applyAlignment="1">
      <alignment horizontal="center"/>
    </xf>
    <xf numFmtId="0" fontId="60" fillId="9" borderId="0" xfId="0" applyFont="1" applyFill="1" applyBorder="1" applyAlignment="1">
      <alignment horizontal="center"/>
    </xf>
    <xf numFmtId="0" fontId="60" fillId="9" borderId="4" xfId="0" applyFont="1" applyFill="1" applyBorder="1" applyAlignment="1">
      <alignment horizontal="center"/>
    </xf>
    <xf numFmtId="0" fontId="30" fillId="9" borderId="3" xfId="0" applyFont="1" applyFill="1" applyBorder="1" applyAlignment="1">
      <alignment horizontal="center"/>
    </xf>
    <xf numFmtId="0" fontId="30" fillId="9" borderId="12" xfId="0" applyFont="1" applyFill="1" applyBorder="1" applyAlignment="1">
      <alignment horizontal="center"/>
    </xf>
    <xf numFmtId="0" fontId="30" fillId="9" borderId="2" xfId="0" applyFont="1" applyFill="1" applyBorder="1" applyAlignment="1">
      <alignment horizontal="center"/>
    </xf>
  </cellXfs>
  <cellStyles count="10">
    <cellStyle name="Millares" xfId="1" builtinId="3"/>
    <cellStyle name="Millares 2" xfId="3"/>
    <cellStyle name="Millares 2 2" xfId="6"/>
    <cellStyle name="Moneda 2" xfId="5"/>
    <cellStyle name="Normal" xfId="0" builtinId="0"/>
    <cellStyle name="Normal 11 3" xfId="4"/>
    <cellStyle name="Normal 2" xfId="2"/>
    <cellStyle name="Normal 2 8" xfId="8"/>
    <cellStyle name="Normal 3" xfId="9"/>
    <cellStyle name="Normal 3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66675</xdr:rowOff>
    </xdr:from>
    <xdr:to>
      <xdr:col>0</xdr:col>
      <xdr:colOff>1257300</xdr:colOff>
      <xdr:row>3</xdr:row>
      <xdr:rowOff>409575</xdr:rowOff>
    </xdr:to>
    <xdr:pic>
      <xdr:nvPicPr>
        <xdr:cNvPr id="2" name="Imagen 13" descr="escud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0520"/>
        <a:stretch>
          <a:fillRect/>
        </a:stretch>
      </xdr:blipFill>
      <xdr:spPr bwMode="auto">
        <a:xfrm>
          <a:off x="571500" y="66675"/>
          <a:ext cx="6858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990600</xdr:colOff>
      <xdr:row>100</xdr:row>
      <xdr:rowOff>76199</xdr:rowOff>
    </xdr:from>
    <xdr:to>
      <xdr:col>1</xdr:col>
      <xdr:colOff>941069</xdr:colOff>
      <xdr:row>105</xdr:row>
      <xdr:rowOff>47624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990600" y="17354549"/>
          <a:ext cx="4265294" cy="733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América del Carmen Azar Pérez</a:t>
          </a:r>
          <a:endParaRPr lang="es-MX" sz="10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Secretaría de Finanzas del Gobierno del Estado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1381125</xdr:colOff>
      <xdr:row>101</xdr:row>
      <xdr:rowOff>57150</xdr:rowOff>
    </xdr:from>
    <xdr:to>
      <xdr:col>1</xdr:col>
      <xdr:colOff>495300</xdr:colOff>
      <xdr:row>101</xdr:row>
      <xdr:rowOff>57150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>
          <a:off x="1381125" y="17478375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1285875</xdr:colOff>
      <xdr:row>100</xdr:row>
      <xdr:rowOff>76200</xdr:rowOff>
    </xdr:from>
    <xdr:to>
      <xdr:col>5</xdr:col>
      <xdr:colOff>121919</xdr:colOff>
      <xdr:row>105</xdr:row>
      <xdr:rowOff>47625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7829550" y="17354550"/>
          <a:ext cx="4265294" cy="733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Guadalupe Esther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Cárdenas Guerrero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Subsecretaria de Egresos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1552575</xdr:colOff>
      <xdr:row>101</xdr:row>
      <xdr:rowOff>57150</xdr:rowOff>
    </xdr:from>
    <xdr:to>
      <xdr:col>4</xdr:col>
      <xdr:colOff>666750</xdr:colOff>
      <xdr:row>101</xdr:row>
      <xdr:rowOff>57150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>
          <a:off x="8096250" y="17478375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866775</xdr:colOff>
      <xdr:row>58</xdr:row>
      <xdr:rowOff>152400</xdr:rowOff>
    </xdr:from>
    <xdr:to>
      <xdr:col>8</xdr:col>
      <xdr:colOff>784514</xdr:colOff>
      <xdr:row>63</xdr:row>
      <xdr:rowOff>152400</xdr:rowOff>
    </xdr:to>
    <xdr:sp macro="" textlink="">
      <xdr:nvSpPr>
        <xdr:cNvPr id="2" name="Text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5981700" y="9782175"/>
          <a:ext cx="3165764" cy="904875"/>
        </a:xfrm>
        <a:prstGeom prst="rect">
          <a:avLst/>
        </a:prstGeom>
        <a:noFill/>
        <a:ln w="0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CG Omega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CG Omega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CG Omega"/>
            </a:rPr>
            <a:t>_____________________________________________</a:t>
          </a: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CG Omega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CG Omega"/>
            </a:rPr>
            <a:t>C. P. Guadalupe Esther  Cárdenas Guerrero</a:t>
          </a: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CG Omega"/>
            </a:rPr>
            <a:t>Subsecretaria de Egresos</a:t>
          </a:r>
        </a:p>
      </xdr:txBody>
    </xdr:sp>
    <xdr:clientData/>
  </xdr:twoCellAnchor>
  <xdr:twoCellAnchor>
    <xdr:from>
      <xdr:col>0</xdr:col>
      <xdr:colOff>600076</xdr:colOff>
      <xdr:row>59</xdr:row>
      <xdr:rowOff>19050</xdr:rowOff>
    </xdr:from>
    <xdr:to>
      <xdr:col>3</xdr:col>
      <xdr:colOff>962025</xdr:colOff>
      <xdr:row>63</xdr:row>
      <xdr:rowOff>161924</xdr:rowOff>
    </xdr:to>
    <xdr:sp macro="" textlink="">
      <xdr:nvSpPr>
        <xdr:cNvPr id="3" name="Texto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600076" y="9829800"/>
          <a:ext cx="3362324" cy="866774"/>
        </a:xfrm>
        <a:prstGeom prst="rect">
          <a:avLst/>
        </a:prstGeom>
        <a:noFill/>
        <a:ln w="0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lnSpc>
              <a:spcPts val="9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CG Omega"/>
          </a:endParaRPr>
        </a:p>
        <a:p>
          <a:pPr algn="ctr" rtl="0">
            <a:lnSpc>
              <a:spcPts val="9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CG Omega"/>
          </a:endParaRPr>
        </a:p>
        <a:p>
          <a:pPr algn="ctr" rtl="0">
            <a:lnSpc>
              <a:spcPts val="900"/>
            </a:lnSpc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CG Omega"/>
            </a:rPr>
            <a:t>_____________________________________________</a:t>
          </a:r>
        </a:p>
        <a:p>
          <a:pPr algn="ctr" rtl="0">
            <a:lnSpc>
              <a:spcPts val="9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CG Omega"/>
          </a:endParaRPr>
        </a:p>
        <a:p>
          <a:pPr algn="ctr" rtl="0">
            <a:lnSpc>
              <a:spcPts val="800"/>
            </a:lnSpc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CG Omega"/>
            </a:rPr>
            <a:t>C. P. América del Carmen Azar Pérez</a:t>
          </a:r>
        </a:p>
        <a:p>
          <a:pPr algn="ctr" rtl="0">
            <a:lnSpc>
              <a:spcPts val="800"/>
            </a:lnSpc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CG Omega"/>
            </a:rPr>
            <a:t>Secretaria de Finanzas </a:t>
          </a:r>
          <a:r>
            <a:rPr lang="es-MX" sz="1000" b="1" i="0" baseline="0">
              <a:effectLst/>
              <a:latin typeface="+mn-lt"/>
              <a:ea typeface="+mn-ea"/>
              <a:cs typeface="+mn-cs"/>
            </a:rPr>
            <a:t>del Gobierno del Estado </a:t>
          </a:r>
          <a:endParaRPr lang="es-MX" sz="900" b="1" i="0" u="none" strike="noStrike" baseline="0">
            <a:solidFill>
              <a:srgbClr val="000000"/>
            </a:solidFill>
            <a:latin typeface="CG Omeg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914400</xdr:colOff>
      <xdr:row>33</xdr:row>
      <xdr:rowOff>142875</xdr:rowOff>
    </xdr:from>
    <xdr:to>
      <xdr:col>11</xdr:col>
      <xdr:colOff>584489</xdr:colOff>
      <xdr:row>38</xdr:row>
      <xdr:rowOff>142875</xdr:rowOff>
    </xdr:to>
    <xdr:sp macro="" textlink="">
      <xdr:nvSpPr>
        <xdr:cNvPr id="2" name="Text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5591175" y="6496050"/>
          <a:ext cx="3156239" cy="952500"/>
        </a:xfrm>
        <a:prstGeom prst="rect">
          <a:avLst/>
        </a:prstGeom>
        <a:noFill/>
        <a:ln w="0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CG Omega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CG Omega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CG Omega"/>
            </a:rPr>
            <a:t>_____________________________________________</a:t>
          </a: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CG Omega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CG Omega"/>
            </a:rPr>
            <a:t>C. P. Guadalupe Esther  Cárdenas Guerrero</a:t>
          </a: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CG Omega"/>
            </a:rPr>
            <a:t>Subsecretaria de Egresos</a:t>
          </a:r>
        </a:p>
      </xdr:txBody>
    </xdr:sp>
    <xdr:clientData/>
  </xdr:twoCellAnchor>
  <xdr:twoCellAnchor>
    <xdr:from>
      <xdr:col>0</xdr:col>
      <xdr:colOff>752476</xdr:colOff>
      <xdr:row>34</xdr:row>
      <xdr:rowOff>19050</xdr:rowOff>
    </xdr:from>
    <xdr:to>
      <xdr:col>6</xdr:col>
      <xdr:colOff>276225</xdr:colOff>
      <xdr:row>38</xdr:row>
      <xdr:rowOff>161924</xdr:rowOff>
    </xdr:to>
    <xdr:sp macro="" textlink="">
      <xdr:nvSpPr>
        <xdr:cNvPr id="3" name="Texto 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990601" y="6562725"/>
          <a:ext cx="3486149" cy="904874"/>
        </a:xfrm>
        <a:prstGeom prst="rect">
          <a:avLst/>
        </a:prstGeom>
        <a:noFill/>
        <a:ln w="0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lnSpc>
              <a:spcPts val="9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CG Omega"/>
          </a:endParaRPr>
        </a:p>
        <a:p>
          <a:pPr algn="ctr" rtl="0">
            <a:lnSpc>
              <a:spcPts val="9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CG Omega"/>
          </a:endParaRPr>
        </a:p>
        <a:p>
          <a:pPr algn="ctr" rtl="0">
            <a:lnSpc>
              <a:spcPts val="900"/>
            </a:lnSpc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CG Omega"/>
            </a:rPr>
            <a:t>_____________________________________________</a:t>
          </a:r>
        </a:p>
        <a:p>
          <a:pPr algn="ctr" rtl="0">
            <a:lnSpc>
              <a:spcPts val="9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CG Omega"/>
          </a:endParaRPr>
        </a:p>
        <a:p>
          <a:pPr algn="ctr" rtl="0">
            <a:lnSpc>
              <a:spcPts val="800"/>
            </a:lnSpc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CG Omega"/>
            </a:rPr>
            <a:t>C. P. América del Carmen Azar Pérez</a:t>
          </a:r>
        </a:p>
        <a:p>
          <a:pPr algn="ctr" rtl="0">
            <a:lnSpc>
              <a:spcPts val="800"/>
            </a:lnSpc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CG Omega"/>
            </a:rPr>
            <a:t>Secretaria de Finanzas del Gobierno del Estado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90</xdr:row>
      <xdr:rowOff>0</xdr:rowOff>
    </xdr:from>
    <xdr:to>
      <xdr:col>1</xdr:col>
      <xdr:colOff>3562350</xdr:colOff>
      <xdr:row>90</xdr:row>
      <xdr:rowOff>581024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47625" y="17516475"/>
          <a:ext cx="3590925" cy="581024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América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del Carmen Azar Pérez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Secretaria de Finanzas del Gobierno del Estado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3562350</xdr:colOff>
      <xdr:row>90</xdr:row>
      <xdr:rowOff>0</xdr:rowOff>
    </xdr:from>
    <xdr:to>
      <xdr:col>4</xdr:col>
      <xdr:colOff>952500</xdr:colOff>
      <xdr:row>90</xdr:row>
      <xdr:rowOff>581024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3638550" y="17516475"/>
          <a:ext cx="3305175" cy="581024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Guadalupe Esther Cárdenas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Guerrero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Subsecretaria de Egresos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95250</xdr:colOff>
      <xdr:row>90</xdr:row>
      <xdr:rowOff>114300</xdr:rowOff>
    </xdr:from>
    <xdr:to>
      <xdr:col>1</xdr:col>
      <xdr:colOff>3390900</xdr:colOff>
      <xdr:row>90</xdr:row>
      <xdr:rowOff>114300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CxnSpPr/>
      </xdr:nvCxnSpPr>
      <xdr:spPr>
        <a:xfrm>
          <a:off x="171450" y="17630775"/>
          <a:ext cx="32956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3619500</xdr:colOff>
      <xdr:row>90</xdr:row>
      <xdr:rowOff>114300</xdr:rowOff>
    </xdr:from>
    <xdr:to>
      <xdr:col>4</xdr:col>
      <xdr:colOff>828675</xdr:colOff>
      <xdr:row>90</xdr:row>
      <xdr:rowOff>114300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CxnSpPr/>
      </xdr:nvCxnSpPr>
      <xdr:spPr>
        <a:xfrm>
          <a:off x="3695700" y="17630775"/>
          <a:ext cx="31527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47625</xdr:colOff>
      <xdr:row>2</xdr:row>
      <xdr:rowOff>0</xdr:rowOff>
    </xdr:from>
    <xdr:to>
      <xdr:col>1</xdr:col>
      <xdr:colOff>590550</xdr:colOff>
      <xdr:row>5</xdr:row>
      <xdr:rowOff>156560</xdr:rowOff>
    </xdr:to>
    <xdr:pic>
      <xdr:nvPicPr>
        <xdr:cNvPr id="6" name="Imagen 13" descr="escudo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0520"/>
        <a:stretch>
          <a:fillRect/>
        </a:stretch>
      </xdr:blipFill>
      <xdr:spPr bwMode="auto">
        <a:xfrm>
          <a:off x="47625" y="76200"/>
          <a:ext cx="619125" cy="728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34018</xdr:colOff>
      <xdr:row>1</xdr:row>
      <xdr:rowOff>55563</xdr:rowOff>
    </xdr:from>
    <xdr:ext cx="619126" cy="685432"/>
    <xdr:pic>
      <xdr:nvPicPr>
        <xdr:cNvPr id="2" name="1 Imagen">
          <a:extLst>
            <a:ext uri="{FF2B5EF4-FFF2-40B4-BE49-F238E27FC236}">
              <a16:creationId xmlns:a16="http://schemas.microsoft.com/office/drawing/2014/main" id="{9B610A5A-C1D6-456A-93A4-39E104EC89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8" y="246063"/>
          <a:ext cx="619126" cy="685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333375</xdr:colOff>
      <xdr:row>1</xdr:row>
      <xdr:rowOff>161925</xdr:rowOff>
    </xdr:from>
    <xdr:to>
      <xdr:col>4</xdr:col>
      <xdr:colOff>552450</xdr:colOff>
      <xdr:row>4</xdr:row>
      <xdr:rowOff>133350</xdr:rowOff>
    </xdr:to>
    <xdr:pic>
      <xdr:nvPicPr>
        <xdr:cNvPr id="2" name="Picture 0" descr="68356141-9085-4c95-9a33-5c7b018e5e3c">
          <a:extLst>
            <a:ext uri="{FF2B5EF4-FFF2-40B4-BE49-F238E27FC236}">
              <a16:creationId xmlns:a16="http://schemas.microsoft.com/office/drawing/2014/main" id="{721AC81D-89A3-4217-94EB-229FC0522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025" y="323850"/>
          <a:ext cx="8096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196</xdr:row>
      <xdr:rowOff>57150</xdr:rowOff>
    </xdr:from>
    <xdr:to>
      <xdr:col>7</xdr:col>
      <xdr:colOff>917321</xdr:colOff>
      <xdr:row>200</xdr:row>
      <xdr:rowOff>85818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72824344-EC4E-4A11-A809-0E6726AE1F0C}"/>
            </a:ext>
          </a:extLst>
        </xdr:cNvPr>
        <xdr:cNvSpPr txBox="1"/>
      </xdr:nvSpPr>
      <xdr:spPr>
        <a:xfrm>
          <a:off x="19050" y="31794450"/>
          <a:ext cx="4708271" cy="6763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u="heavy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______________________________________</a:t>
          </a:r>
          <a:endParaRPr lang="es-MX" sz="900">
            <a:effectLst/>
          </a:endParaRPr>
        </a:p>
        <a:p>
          <a:pPr algn="ctr"/>
          <a:r>
            <a:rPr lang="es-MX" sz="1000" b="0">
              <a:latin typeface="Arial" panose="020B0604020202020204" pitchFamily="34" charset="0"/>
              <a:cs typeface="Arial" panose="020B0604020202020204" pitchFamily="34" charset="0"/>
            </a:rPr>
            <a:t>C.P. América</a:t>
          </a:r>
          <a:r>
            <a:rPr lang="es-MX" sz="1000" b="0" baseline="0">
              <a:latin typeface="Arial" panose="020B0604020202020204" pitchFamily="34" charset="0"/>
              <a:cs typeface="Arial" panose="020B0604020202020204" pitchFamily="34" charset="0"/>
            </a:rPr>
            <a:t> del Carmen Azar Pérez</a:t>
          </a:r>
        </a:p>
        <a:p>
          <a:pPr algn="ctr"/>
          <a:r>
            <a:rPr lang="es-MX" sz="1000" b="0" baseline="0">
              <a:latin typeface="Arial" panose="020B0604020202020204" pitchFamily="34" charset="0"/>
              <a:cs typeface="Arial" panose="020B0604020202020204" pitchFamily="34" charset="0"/>
            </a:rPr>
            <a:t>Secretaria de Finanzas</a:t>
          </a:r>
          <a:endParaRPr lang="es-MX" sz="10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28575</xdr:colOff>
      <xdr:row>196</xdr:row>
      <xdr:rowOff>38100</xdr:rowOff>
    </xdr:from>
    <xdr:to>
      <xdr:col>16</xdr:col>
      <xdr:colOff>46555</xdr:colOff>
      <xdr:row>200</xdr:row>
      <xdr:rowOff>142915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BA3D7F5-639A-48A8-A550-25A650B62102}"/>
            </a:ext>
          </a:extLst>
        </xdr:cNvPr>
        <xdr:cNvSpPr txBox="1"/>
      </xdr:nvSpPr>
      <xdr:spPr>
        <a:xfrm>
          <a:off x="5343525" y="31775400"/>
          <a:ext cx="4151830" cy="7525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900" b="0" u="heavy" baseline="0">
              <a:latin typeface="+mn-lt"/>
            </a:rPr>
            <a:t>_______________________________________________</a:t>
          </a:r>
        </a:p>
        <a:p>
          <a:pPr algn="ctr"/>
          <a:r>
            <a:rPr lang="es-MX" sz="1000" b="0">
              <a:latin typeface="Arial" panose="020B0604020202020204" pitchFamily="34" charset="0"/>
              <a:cs typeface="Arial" panose="020B0604020202020204" pitchFamily="34" charset="0"/>
            </a:rPr>
            <a:t>Ing. Carmen Rafael Valle Cambraniz</a:t>
          </a:r>
          <a:endParaRPr lang="es-MX" sz="10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 b="0" baseline="0">
              <a:latin typeface="Arial" panose="020B0604020202020204" pitchFamily="34" charset="0"/>
              <a:cs typeface="Arial" panose="020B0604020202020204" pitchFamily="34" charset="0"/>
            </a:rPr>
            <a:t>Subsecretario de Programación y Presupuesto</a:t>
          </a:r>
          <a:endParaRPr lang="es-MX" sz="10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695325</xdr:colOff>
      <xdr:row>1</xdr:row>
      <xdr:rowOff>133350</xdr:rowOff>
    </xdr:from>
    <xdr:to>
      <xdr:col>4</xdr:col>
      <xdr:colOff>47625</xdr:colOff>
      <xdr:row>5</xdr:row>
      <xdr:rowOff>142875</xdr:rowOff>
    </xdr:to>
    <xdr:pic>
      <xdr:nvPicPr>
        <xdr:cNvPr id="2" name="Picture 0" descr="5083fcc7-b492-4de6-bcbd-9f4e27674da8">
          <a:extLst>
            <a:ext uri="{FF2B5EF4-FFF2-40B4-BE49-F238E27FC236}">
              <a16:creationId xmlns:a16="http://schemas.microsoft.com/office/drawing/2014/main" id="{65924676-7D6C-4737-AF21-2A9B42ED4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1650" y="295275"/>
          <a:ext cx="6381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142875</xdr:colOff>
      <xdr:row>105</xdr:row>
      <xdr:rowOff>95250</xdr:rowOff>
    </xdr:from>
    <xdr:to>
      <xdr:col>7</xdr:col>
      <xdr:colOff>447689</xdr:colOff>
      <xdr:row>109</xdr:row>
      <xdr:rowOff>88900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36F15E56-7D5B-48C7-BA94-48F17A24EF6E}"/>
            </a:ext>
          </a:extLst>
        </xdr:cNvPr>
        <xdr:cNvSpPr txBox="1"/>
      </xdr:nvSpPr>
      <xdr:spPr>
        <a:xfrm>
          <a:off x="1323975" y="17097375"/>
          <a:ext cx="3257564" cy="641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u="heavy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______________________________________</a:t>
          </a:r>
          <a:endParaRPr lang="es-MX" sz="900">
            <a:effectLst/>
          </a:endParaRPr>
        </a:p>
        <a:p>
          <a:pPr algn="ctr"/>
          <a:r>
            <a:rPr lang="es-MX" sz="1000" b="0">
              <a:latin typeface="Arial" panose="020B0604020202020204" pitchFamily="34" charset="0"/>
              <a:cs typeface="Arial" panose="020B0604020202020204" pitchFamily="34" charset="0"/>
            </a:rPr>
            <a:t>C.P. América</a:t>
          </a:r>
          <a:r>
            <a:rPr lang="es-MX" sz="1000" b="0" baseline="0">
              <a:latin typeface="Arial" panose="020B0604020202020204" pitchFamily="34" charset="0"/>
              <a:cs typeface="Arial" panose="020B0604020202020204" pitchFamily="34" charset="0"/>
            </a:rPr>
            <a:t> del Carmen Azar Pérez</a:t>
          </a:r>
        </a:p>
        <a:p>
          <a:pPr algn="ctr"/>
          <a:r>
            <a:rPr lang="es-MX" sz="1000" b="0" baseline="0">
              <a:latin typeface="Arial" panose="020B0604020202020204" pitchFamily="34" charset="0"/>
              <a:cs typeface="Arial" panose="020B0604020202020204" pitchFamily="34" charset="0"/>
            </a:rPr>
            <a:t>Secretaria de Finanzas</a:t>
          </a:r>
          <a:endParaRPr lang="es-MX" sz="10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600075</xdr:colOff>
      <xdr:row>105</xdr:row>
      <xdr:rowOff>57150</xdr:rowOff>
    </xdr:from>
    <xdr:to>
      <xdr:col>15</xdr:col>
      <xdr:colOff>219075</xdr:colOff>
      <xdr:row>109</xdr:row>
      <xdr:rowOff>146050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2CEEABEC-ECA0-4DA5-A50E-D2B22BF0609B}"/>
            </a:ext>
          </a:extLst>
        </xdr:cNvPr>
        <xdr:cNvSpPr txBox="1"/>
      </xdr:nvSpPr>
      <xdr:spPr>
        <a:xfrm>
          <a:off x="5905500" y="17059275"/>
          <a:ext cx="3171825" cy="736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900" b="0" u="heavy" baseline="0">
              <a:latin typeface="+mn-lt"/>
            </a:rPr>
            <a:t>_______________________________________________</a:t>
          </a:r>
        </a:p>
        <a:p>
          <a:pPr algn="ctr"/>
          <a:r>
            <a:rPr lang="es-MX" sz="1000" b="0">
              <a:latin typeface="Arial" panose="020B0604020202020204" pitchFamily="34" charset="0"/>
              <a:cs typeface="Arial" panose="020B0604020202020204" pitchFamily="34" charset="0"/>
            </a:rPr>
            <a:t>Ing. Carmen Rafael Valle Cambraniz</a:t>
          </a:r>
          <a:endParaRPr lang="es-MX" sz="10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 b="0" baseline="0">
              <a:latin typeface="Arial" panose="020B0604020202020204" pitchFamily="34" charset="0"/>
              <a:cs typeface="Arial" panose="020B0604020202020204" pitchFamily="34" charset="0"/>
            </a:rPr>
            <a:t>Subsecretario de Programación y Presupuesto</a:t>
          </a:r>
          <a:endParaRPr lang="es-MX" sz="10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323850</xdr:colOff>
      <xdr:row>3</xdr:row>
      <xdr:rowOff>19050</xdr:rowOff>
    </xdr:from>
    <xdr:to>
      <xdr:col>4</xdr:col>
      <xdr:colOff>209550</xdr:colOff>
      <xdr:row>6</xdr:row>
      <xdr:rowOff>57150</xdr:rowOff>
    </xdr:to>
    <xdr:pic>
      <xdr:nvPicPr>
        <xdr:cNvPr id="2" name="Picture 0" descr="375c8d12-db37-41e7-86b5-b7176d9d97cf">
          <a:extLst>
            <a:ext uri="{FF2B5EF4-FFF2-40B4-BE49-F238E27FC236}">
              <a16:creationId xmlns:a16="http://schemas.microsoft.com/office/drawing/2014/main" id="{9C682D0F-1131-4B06-B553-6CAE709B4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4950" y="504825"/>
          <a:ext cx="10668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34774</xdr:colOff>
      <xdr:row>100</xdr:row>
      <xdr:rowOff>75142</xdr:rowOff>
    </xdr:from>
    <xdr:to>
      <xdr:col>7</xdr:col>
      <xdr:colOff>969064</xdr:colOff>
      <xdr:row>104</xdr:row>
      <xdr:rowOff>77258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9825FE60-6682-4BA0-B599-16AF5E675BB1}"/>
            </a:ext>
          </a:extLst>
        </xdr:cNvPr>
        <xdr:cNvSpPr txBox="1"/>
      </xdr:nvSpPr>
      <xdr:spPr>
        <a:xfrm>
          <a:off x="1806424" y="16267642"/>
          <a:ext cx="2915490" cy="6498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u="heavy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______________________________________</a:t>
          </a:r>
          <a:endParaRPr lang="es-MX" sz="900">
            <a:effectLst/>
          </a:endParaRPr>
        </a:p>
        <a:p>
          <a:pPr algn="ctr"/>
          <a:r>
            <a:rPr lang="es-MX" sz="1000" b="0">
              <a:latin typeface="Arial" panose="020B0604020202020204" pitchFamily="34" charset="0"/>
              <a:cs typeface="Arial" panose="020B0604020202020204" pitchFamily="34" charset="0"/>
            </a:rPr>
            <a:t>C.P. América</a:t>
          </a:r>
          <a:r>
            <a:rPr lang="es-MX" sz="1000" b="0" baseline="0">
              <a:latin typeface="Arial" panose="020B0604020202020204" pitchFamily="34" charset="0"/>
              <a:cs typeface="Arial" panose="020B0604020202020204" pitchFamily="34" charset="0"/>
            </a:rPr>
            <a:t> del Carmen Azar Pérez</a:t>
          </a:r>
        </a:p>
        <a:p>
          <a:pPr algn="ctr"/>
          <a:r>
            <a:rPr lang="es-MX" sz="1000" b="0" baseline="0">
              <a:latin typeface="Arial" panose="020B0604020202020204" pitchFamily="34" charset="0"/>
              <a:cs typeface="Arial" panose="020B0604020202020204" pitchFamily="34" charset="0"/>
            </a:rPr>
            <a:t>Secretaria de Finanzas</a:t>
          </a:r>
          <a:endParaRPr lang="es-MX" sz="10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575734</xdr:colOff>
      <xdr:row>100</xdr:row>
      <xdr:rowOff>32809</xdr:rowOff>
    </xdr:from>
    <xdr:to>
      <xdr:col>15</xdr:col>
      <xdr:colOff>249794</xdr:colOff>
      <xdr:row>104</xdr:row>
      <xdr:rowOff>130175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1B91AE14-A08D-42F6-893C-9461BCA28463}"/>
            </a:ext>
          </a:extLst>
        </xdr:cNvPr>
        <xdr:cNvSpPr txBox="1"/>
      </xdr:nvSpPr>
      <xdr:spPr>
        <a:xfrm>
          <a:off x="5890684" y="16225309"/>
          <a:ext cx="3217360" cy="7450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900" b="0" u="heavy" baseline="0">
              <a:latin typeface="+mn-lt"/>
            </a:rPr>
            <a:t>_______________________________________________</a:t>
          </a:r>
        </a:p>
        <a:p>
          <a:pPr algn="ctr"/>
          <a:r>
            <a:rPr lang="es-MX" sz="1000" b="0">
              <a:latin typeface="Arial" panose="020B0604020202020204" pitchFamily="34" charset="0"/>
              <a:cs typeface="Arial" panose="020B0604020202020204" pitchFamily="34" charset="0"/>
            </a:rPr>
            <a:t>Ing. Carmen Rafael Valle Cambraniz</a:t>
          </a:r>
          <a:endParaRPr lang="es-MX" sz="10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 b="0" baseline="0">
              <a:latin typeface="Arial" panose="020B0604020202020204" pitchFamily="34" charset="0"/>
              <a:cs typeface="Arial" panose="020B0604020202020204" pitchFamily="34" charset="0"/>
            </a:rPr>
            <a:t>Subsecretario de Programación y Presupuesto</a:t>
          </a:r>
          <a:endParaRPr lang="es-MX" sz="10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89807</xdr:colOff>
      <xdr:row>84</xdr:row>
      <xdr:rowOff>39462</xdr:rowOff>
    </xdr:from>
    <xdr:to>
      <xdr:col>5</xdr:col>
      <xdr:colOff>1020218</xdr:colOff>
      <xdr:row>88</xdr:row>
      <xdr:rowOff>39187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8F898359-2A6F-4F1C-BDDC-31A6281E4172}"/>
            </a:ext>
          </a:extLst>
        </xdr:cNvPr>
        <xdr:cNvSpPr txBox="1"/>
      </xdr:nvSpPr>
      <xdr:spPr>
        <a:xfrm>
          <a:off x="2375807" y="16041462"/>
          <a:ext cx="2197236" cy="761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u="heavy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______________________________________</a:t>
          </a:r>
          <a:endParaRPr lang="es-MX" sz="900">
            <a:effectLst/>
          </a:endParaRPr>
        </a:p>
        <a:p>
          <a:pPr algn="ctr"/>
          <a:r>
            <a:rPr lang="es-MX" sz="1100" b="0">
              <a:latin typeface="Arial" panose="020B0604020202020204" pitchFamily="34" charset="0"/>
              <a:cs typeface="Arial" panose="020B0604020202020204" pitchFamily="34" charset="0"/>
            </a:rPr>
            <a:t>Ing. Gustavo Manuel Ortiz González</a:t>
          </a:r>
          <a:endParaRPr lang="es-MX" sz="1100" b="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 b="0" baseline="0">
              <a:latin typeface="Arial" panose="020B0604020202020204" pitchFamily="34" charset="0"/>
              <a:cs typeface="Arial" panose="020B0604020202020204" pitchFamily="34" charset="0"/>
            </a:rPr>
            <a:t>Secretario de Administración e Innovación Gubernamental</a:t>
          </a:r>
        </a:p>
        <a:p>
          <a:pPr algn="ctr"/>
          <a:r>
            <a:rPr lang="es-MX" sz="1100" b="0" baseline="0">
              <a:latin typeface="Arial" panose="020B0604020202020204" pitchFamily="34" charset="0"/>
              <a:cs typeface="Arial" panose="020B0604020202020204" pitchFamily="34" charset="0"/>
            </a:rPr>
            <a:t>Por el Gasto No Etiquetado</a:t>
          </a:r>
          <a:endParaRPr lang="es-MX" sz="11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902970</xdr:colOff>
      <xdr:row>84</xdr:row>
      <xdr:rowOff>23132</xdr:rowOff>
    </xdr:from>
    <xdr:to>
      <xdr:col>9</xdr:col>
      <xdr:colOff>1333845</xdr:colOff>
      <xdr:row>88</xdr:row>
      <xdr:rowOff>78038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1D29771E-B9C3-4B24-8FF2-CE42F2896754}"/>
            </a:ext>
          </a:extLst>
        </xdr:cNvPr>
        <xdr:cNvSpPr txBox="1"/>
      </xdr:nvSpPr>
      <xdr:spPr>
        <a:xfrm>
          <a:off x="5332095" y="16025132"/>
          <a:ext cx="2288250" cy="8169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900" b="0" u="heavy" baseline="0">
              <a:latin typeface="+mn-lt"/>
            </a:rPr>
            <a:t>_______________________________________________</a:t>
          </a:r>
        </a:p>
        <a:p>
          <a:pPr algn="ctr"/>
          <a:r>
            <a:rPr lang="es-MX" sz="1100" b="0">
              <a:latin typeface="Arial" panose="020B0604020202020204" pitchFamily="34" charset="0"/>
              <a:cs typeface="Arial" panose="020B0604020202020204" pitchFamily="34" charset="0"/>
            </a:rPr>
            <a:t>Mtro.</a:t>
          </a:r>
          <a:r>
            <a:rPr lang="es-MX" sz="1100" b="0" baseline="0">
              <a:latin typeface="Arial" panose="020B0604020202020204" pitchFamily="34" charset="0"/>
              <a:cs typeface="Arial" panose="020B0604020202020204" pitchFamily="34" charset="0"/>
            </a:rPr>
            <a:t> Ricardo Miguel Medina Farfán</a:t>
          </a:r>
        </a:p>
        <a:p>
          <a:pPr algn="ctr"/>
          <a:r>
            <a:rPr lang="es-MX" sz="1100" b="0" baseline="0">
              <a:latin typeface="Arial" panose="020B0604020202020204" pitchFamily="34" charset="0"/>
              <a:cs typeface="Arial" panose="020B0604020202020204" pitchFamily="34" charset="0"/>
            </a:rPr>
            <a:t>Secretario de Educación</a:t>
          </a:r>
        </a:p>
        <a:p>
          <a:pPr algn="ctr"/>
          <a:r>
            <a:rPr lang="es-MX" sz="1100" b="0" baseline="0">
              <a:latin typeface="Arial" panose="020B0604020202020204" pitchFamily="34" charset="0"/>
              <a:cs typeface="Arial" panose="020B0604020202020204" pitchFamily="34" charset="0"/>
            </a:rPr>
            <a:t>Por el Gasto Etiquetado del Magisterio</a:t>
          </a:r>
          <a:endParaRPr lang="es-MX" sz="11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185057</xdr:colOff>
      <xdr:row>2</xdr:row>
      <xdr:rowOff>87086</xdr:rowOff>
    </xdr:from>
    <xdr:to>
      <xdr:col>3</xdr:col>
      <xdr:colOff>936171</xdr:colOff>
      <xdr:row>8</xdr:row>
      <xdr:rowOff>32657</xdr:rowOff>
    </xdr:to>
    <xdr:pic>
      <xdr:nvPicPr>
        <xdr:cNvPr id="4" name="Picture 0" descr="32a9f0f7-5755-4033-bade-d0a02e4999f8">
          <a:extLst>
            <a:ext uri="{FF2B5EF4-FFF2-40B4-BE49-F238E27FC236}">
              <a16:creationId xmlns:a16="http://schemas.microsoft.com/office/drawing/2014/main" id="{F4035305-9580-41E7-AA51-BE190F467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9057" y="468086"/>
          <a:ext cx="1341664" cy="10885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Desktop/2017/Estados-Finan-%202017/2do%20trim%202017%20elias/1.%20EF%202do%20trim%202017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aso\DIC09\16%20MICH%20120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GELE~1/AppData/Local/Temp/Rar$DI89.768/06%20COL%20030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RGIO~1/AppData/Local/Temp/Rar$DIa0.451/CONCENTRADO%20AUDITOR&#205;A%2019022013/Nueva%20carpeta/deuda%20de%20abril-junio%20(06-08-2012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GELE~1/AppData/Local/Temp/Rar$DI89.768/Users/carlos_leong/Desktop/Cuadros%20Deuda/Dic-10/16%20MICH%2003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Downloads/Comparativo%20General%202017%20-%20Adel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-5%20LDF_EAIDetallado_EneroJunio20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RGIO~1/AppData/Local/Temp/Rar$DIa0.451/CONCENTRADO%20AUDITOR&#205;A%2019022013/Nueva%20carpeta/Reportes%20Junio%202012/ZAC-021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GELE~1/AppData/Local/Temp/Rar$DI89.768/Baja%20California%20Sur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-Deuda/Septiembre%202012/Reportes%20Recibidos%20Tercer%20Trimestre/HID-0312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GELE~1/AppData/Local/Temp/Rar$DI89.768/Mis%20documentos/jaime/MAR09/16%20MICH%20120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euda/Estadis-Deuda/Septiembre%202013/Reportes%20recibidos/SON-031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rgio_martinez/AppData/Local/Microsoft/Windows/Temporary%20Internet%20Files/Content.Outlook/WRD1MHBP/II%20trim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IPF"/>
      <sheetName val="ESF Det"/>
    </sheetNames>
    <sheetDataSet>
      <sheetData sheetId="0">
        <row r="77">
          <cell r="D77">
            <v>1441007747.0899982</v>
          </cell>
          <cell r="E77">
            <v>789041043.68000412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0"/>
      <sheetData sheetId="1"/>
      <sheetData sheetId="2"/>
      <sheetData sheetId="3"/>
      <sheetData sheetId="4">
        <row r="1">
          <cell r="I1" t="str">
            <v>SI</v>
          </cell>
        </row>
        <row r="2">
          <cell r="I2" t="str">
            <v>NO</v>
          </cell>
        </row>
      </sheetData>
      <sheetData sheetId="5"/>
      <sheetData sheetId="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  <sheetData sheetId="5" refreshError="1"/>
      <sheetData sheetId="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Observaciones"/>
      <sheetName val="CATALOGOS"/>
      <sheetName val="Instruc"/>
    </sheetNames>
    <sheetDataSet>
      <sheetData sheetId="0"/>
      <sheetData sheetId="1"/>
      <sheetData sheetId="2"/>
      <sheetData sheetId="3"/>
      <sheetData sheetId="4">
        <row r="1">
          <cell r="E1" t="str">
            <v>  </v>
          </cell>
        </row>
        <row r="2">
          <cell r="E2" t="str">
            <v>Más</v>
          </cell>
        </row>
        <row r="3">
          <cell r="E3" t="str">
            <v>Por</v>
          </cell>
        </row>
      </sheetData>
      <sheetData sheetId="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14"/>
      <sheetName val="LI15"/>
      <sheetName val="LI16"/>
      <sheetName val="CALENDARIO LI2016 SIT"/>
      <sheetName val="LI17"/>
      <sheetName val="Ene 2017"/>
      <sheetName val="Ene"/>
      <sheetName val="SIFOS ENERO"/>
      <sheetName val="Feb"/>
      <sheetName val="SIFOS-FEB"/>
      <sheetName val="AcumFEB"/>
      <sheetName val="Mar"/>
      <sheetName val="AcumMAR"/>
      <sheetName val="EdoENE"/>
      <sheetName val="EdoFEB"/>
      <sheetName val="EdoMAR"/>
      <sheetName val="EdoENE (EST-ANUAL)"/>
      <sheetName val="EdoACUMFEB"/>
      <sheetName val="-FEB-"/>
      <sheetName val="EdoFEB (EST-ANUAL)"/>
      <sheetName val="-MAR-"/>
      <sheetName val="SIFOS-MAR"/>
      <sheetName val="Mar (SIFOS)"/>
      <sheetName val="AcumMAR (SIFOS)"/>
      <sheetName val="EdoMAR (EST-ANUAL)"/>
      <sheetName val="EdoACUMMAR"/>
      <sheetName val="EdoACUMMAR (ANUAL)"/>
      <sheetName val="LDF (1-TRIM)"/>
      <sheetName val="CONV Est2017"/>
      <sheetName val="CONV Rec2017"/>
      <sheetName val="LDF (EST-ANUAL)"/>
      <sheetName val="Abr"/>
      <sheetName val="AcumABR"/>
      <sheetName val="-ABR-"/>
      <sheetName val="SIFOS-ABRIL"/>
      <sheetName val="May"/>
      <sheetName val="AcumMAY"/>
      <sheetName val="-MAY-"/>
      <sheetName val="SIFOS-MAY"/>
      <sheetName val="Jun"/>
      <sheetName val="AcumJUN"/>
      <sheetName val="-JUN-"/>
      <sheetName val="(REC 2TRIMPASH)"/>
      <sheetName val="CONVENIOS "/>
      <sheetName val="PASH 2TRIM"/>
      <sheetName val="SIFOS-JUN"/>
      <sheetName val="(REC 2TRIM)"/>
      <sheetName val="EdoACUMJUN"/>
      <sheetName val="EdoACUMJUN (ANUAL)"/>
      <sheetName val="LDF (2-TRIM)"/>
      <sheetName val="CONV2017 2TRIM"/>
      <sheetName val="LDF (ANUAL 2TRIM)"/>
      <sheetName val="CONV Est2017(ANUAL)"/>
      <sheetName val="CONV REC2TRIM"/>
      <sheetName val="Jul"/>
      <sheetName val="AcumJUL"/>
      <sheetName val="-JUL-"/>
      <sheetName val="SIFOS.JUL"/>
      <sheetName val="Ago"/>
      <sheetName val="AcumAGO"/>
      <sheetName val="-AGO-"/>
      <sheetName val="Sep"/>
      <sheetName val="AcumSEP"/>
      <sheetName val="-SEP-"/>
      <sheetName val="SIFOS.SEPT"/>
      <sheetName val="Oct"/>
      <sheetName val="AcumOct"/>
      <sheetName val="-OCT- "/>
      <sheetName val="Nov"/>
      <sheetName val="AcumNov"/>
      <sheetName val="-NOV-"/>
      <sheetName val="Dic"/>
      <sheetName val="-MAR(2)-"/>
      <sheetName val="EdoABR"/>
      <sheetName val="EdoACUMABR"/>
      <sheetName val="EdoMAY"/>
      <sheetName val="EdoACUMMAY"/>
      <sheetName val="EdoIITrim"/>
      <sheetName val="EdoJUN"/>
      <sheetName val="AcumDIC"/>
      <sheetName val="REC-DEV"/>
      <sheetName val="EdoJUL"/>
      <sheetName val="EdoACUMJUL"/>
      <sheetName val="EdoAGO"/>
      <sheetName val="EdoACUMAGO"/>
      <sheetName val="EdoIICuat"/>
      <sheetName val="EdoSEP"/>
      <sheetName val="EdoACUMSEP"/>
      <sheetName val="EdoOCT"/>
      <sheetName val="EdoACUMOCT"/>
      <sheetName val="EdoNOV"/>
      <sheetName val="EdoACUMNOV"/>
      <sheetName val="AVANCE a Diciembre"/>
      <sheetName val="-DIC- "/>
      <sheetName val="AVANCE LI-REC"/>
      <sheetName val="EdoDIC"/>
      <sheetName val="EdoACUMDIC"/>
      <sheetName val="PASH ITRIM"/>
      <sheetName val="PASH 3ER TRIM"/>
      <sheetName val="PASH 4to TRIM"/>
      <sheetName val="PASH SEP"/>
      <sheetName val="PASH DIC"/>
      <sheetName val="PASH ANUAL"/>
      <sheetName val="I TRIM"/>
      <sheetName val="II TRIM"/>
      <sheetName val="III TRIM"/>
      <sheetName val="IV TRIM"/>
      <sheetName val="II CUA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>
        <row r="6">
          <cell r="F6">
            <v>726476633</v>
          </cell>
        </row>
        <row r="50">
          <cell r="D50" t="str">
            <v>ADMINISTRADOR GENERAL DEL SERVICIO DE ADMINISTRACIÓN FISCAL DEL ESTADO DE CAMPECHE</v>
          </cell>
        </row>
      </sheetData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Observaciones"/>
      <sheetName val="CATALOGOS"/>
      <sheetName val="Instruc"/>
    </sheetNames>
    <sheetDataSet>
      <sheetData sheetId="0"/>
      <sheetData sheetId="1"/>
      <sheetData sheetId="2"/>
      <sheetData sheetId="3"/>
      <sheetData sheetId="4">
        <row r="1">
          <cell r="E1" t="str">
            <v>  </v>
          </cell>
          <cell r="I1" t="str">
            <v>SI</v>
          </cell>
          <cell r="M1" t="str">
            <v>ABNAMRO</v>
          </cell>
          <cell r="T1" t="str">
            <v>PARTICIPACIONES</v>
          </cell>
          <cell r="W1" t="str">
            <v>TENENCIA</v>
          </cell>
        </row>
        <row r="2">
          <cell r="E2" t="str">
            <v>Más</v>
          </cell>
          <cell r="I2" t="str">
            <v>NO</v>
          </cell>
          <cell r="M2" t="str">
            <v>AFIRME</v>
          </cell>
          <cell r="T2" t="str">
            <v>APORTACIONES</v>
          </cell>
          <cell r="W2" t="str">
            <v>ISN</v>
          </cell>
        </row>
        <row r="3">
          <cell r="E3" t="str">
            <v>Por</v>
          </cell>
          <cell r="M3" t="str">
            <v>AMERICAN EXPRESS</v>
          </cell>
          <cell r="T3" t="str">
            <v>INGRESOS PROPIOS</v>
          </cell>
          <cell r="W3" t="str">
            <v>PEAJES</v>
          </cell>
        </row>
        <row r="4">
          <cell r="M4" t="str">
            <v>ANÁHUAC</v>
          </cell>
          <cell r="W4" t="str">
            <v>CUOTAS</v>
          </cell>
        </row>
        <row r="5">
          <cell r="M5" t="str">
            <v>ATLÁNTICO</v>
          </cell>
          <cell r="W5" t="str">
            <v>FAIS</v>
          </cell>
        </row>
        <row r="6">
          <cell r="M6" t="str">
            <v>AUTOFIN</v>
          </cell>
          <cell r="W6" t="str">
            <v>FAFEF</v>
          </cell>
        </row>
        <row r="7">
          <cell r="M7" t="str">
            <v>AZTECA</v>
          </cell>
          <cell r="W7" t="str">
            <v>FORTAMUN</v>
          </cell>
        </row>
        <row r="8">
          <cell r="M8" t="str">
            <v>BAJÍO</v>
          </cell>
          <cell r="W8" t="str">
            <v>FONAREC</v>
          </cell>
        </row>
        <row r="9">
          <cell r="M9" t="str">
            <v>BAMSA</v>
          </cell>
          <cell r="W9" t="str">
            <v>PARTICIPACIONES</v>
          </cell>
        </row>
        <row r="10">
          <cell r="M10" t="str">
            <v>BANAMEX</v>
          </cell>
          <cell r="W10" t="str">
            <v>OTROS</v>
          </cell>
        </row>
        <row r="11">
          <cell r="M11" t="str">
            <v>BANCEN</v>
          </cell>
        </row>
        <row r="12">
          <cell r="M12" t="str">
            <v>BANCENTRO</v>
          </cell>
        </row>
        <row r="13">
          <cell r="M13" t="str">
            <v>BANCO FACIL</v>
          </cell>
        </row>
        <row r="14">
          <cell r="M14" t="str">
            <v>BANCO FAMSA</v>
          </cell>
        </row>
        <row r="15">
          <cell r="M15" t="str">
            <v>BANCOMEXT</v>
          </cell>
        </row>
        <row r="16">
          <cell r="M16" t="str">
            <v>BANCREPS</v>
          </cell>
        </row>
        <row r="17">
          <cell r="M17" t="str">
            <v>BANCRISA</v>
          </cell>
        </row>
        <row r="18">
          <cell r="M18" t="str">
            <v>BANCRO</v>
          </cell>
        </row>
        <row r="19">
          <cell r="M19" t="str">
            <v>BANCRUGO</v>
          </cell>
        </row>
        <row r="20">
          <cell r="M20" t="str">
            <v>BANCRUNE</v>
          </cell>
        </row>
        <row r="21">
          <cell r="M21" t="str">
            <v>BANCRUNO</v>
          </cell>
        </row>
        <row r="22">
          <cell r="M22" t="str">
            <v>BANJÉRCITO</v>
          </cell>
        </row>
        <row r="23">
          <cell r="M23" t="str">
            <v>BANK ONE</v>
          </cell>
        </row>
        <row r="24">
          <cell r="M24" t="str">
            <v>BANOBRAS</v>
          </cell>
        </row>
        <row r="25">
          <cell r="M25" t="str">
            <v>BANORTE</v>
          </cell>
        </row>
        <row r="26">
          <cell r="M26" t="str">
            <v>BANORTE</v>
          </cell>
        </row>
        <row r="27">
          <cell r="M27" t="str">
            <v>BANPAÍS</v>
          </cell>
        </row>
        <row r="28">
          <cell r="M28" t="str">
            <v>BANREGIO</v>
          </cell>
        </row>
        <row r="29">
          <cell r="M29" t="str">
            <v>BANRURAL</v>
          </cell>
        </row>
        <row r="30">
          <cell r="M30" t="str">
            <v>BANRURAL PACÍFI</v>
          </cell>
        </row>
        <row r="31">
          <cell r="M31" t="str">
            <v>BANSEFI</v>
          </cell>
        </row>
        <row r="32">
          <cell r="M32" t="str">
            <v>BANSI</v>
          </cell>
        </row>
        <row r="33">
          <cell r="M33" t="str">
            <v>BARCLAYS</v>
          </cell>
        </row>
        <row r="34">
          <cell r="M34" t="str">
            <v>BBVA BANCOMER</v>
          </cell>
        </row>
        <row r="35">
          <cell r="M35" t="str">
            <v>BBVA SERVICIOS</v>
          </cell>
        </row>
        <row r="36">
          <cell r="M36" t="str">
            <v>BCR NORTE</v>
          </cell>
        </row>
        <row r="37">
          <cell r="M37" t="str">
            <v>BM ACTINVER</v>
          </cell>
        </row>
        <row r="38">
          <cell r="M38" t="str">
            <v>BNCI</v>
          </cell>
        </row>
        <row r="39">
          <cell r="M39" t="str">
            <v>BNP</v>
          </cell>
        </row>
        <row r="40">
          <cell r="M40" t="str">
            <v>BOSTON</v>
          </cell>
        </row>
        <row r="41">
          <cell r="M41" t="str">
            <v>CAPITAL</v>
          </cell>
        </row>
        <row r="42">
          <cell r="M42" t="str">
            <v>CENTRO NORTE</v>
          </cell>
        </row>
        <row r="43">
          <cell r="M43" t="str">
            <v>CENTRO SUR</v>
          </cell>
        </row>
        <row r="44">
          <cell r="M44" t="str">
            <v>CITIBANK</v>
          </cell>
        </row>
        <row r="45">
          <cell r="M45" t="str">
            <v>COMPARTAMOS</v>
          </cell>
        </row>
        <row r="46">
          <cell r="M46" t="str">
            <v>CONFÍA</v>
          </cell>
        </row>
        <row r="47">
          <cell r="M47" t="str">
            <v>CREDIT SUISSE FIRST BOSTON</v>
          </cell>
        </row>
        <row r="48">
          <cell r="M48" t="str">
            <v>CREMI</v>
          </cell>
        </row>
        <row r="49">
          <cell r="M49" t="str">
            <v>DEUTSCHE</v>
          </cell>
        </row>
        <row r="50">
          <cell r="M50" t="str">
            <v>DEXIA</v>
          </cell>
        </row>
        <row r="51">
          <cell r="M51" t="str">
            <v>FINA</v>
          </cell>
        </row>
        <row r="52">
          <cell r="M52" t="str">
            <v>FONHAPO</v>
          </cell>
        </row>
        <row r="53">
          <cell r="M53" t="str">
            <v>FUJI</v>
          </cell>
        </row>
        <row r="54">
          <cell r="M54" t="str">
            <v>GE MONEY</v>
          </cell>
        </row>
        <row r="55">
          <cell r="M55" t="str">
            <v>HIPOTECARIA FEDERAL</v>
          </cell>
        </row>
        <row r="56">
          <cell r="M56" t="str">
            <v>HSBC</v>
          </cell>
        </row>
        <row r="57">
          <cell r="M57" t="str">
            <v>INBURSA</v>
          </cell>
        </row>
        <row r="58">
          <cell r="M58" t="str">
            <v>INDUSTRIAL</v>
          </cell>
        </row>
        <row r="59">
          <cell r="M59" t="str">
            <v>ING</v>
          </cell>
        </row>
        <row r="60">
          <cell r="M60" t="str">
            <v>INTERACCIONES</v>
          </cell>
        </row>
        <row r="61">
          <cell r="M61" t="str">
            <v>INTERBANCO</v>
          </cell>
        </row>
        <row r="62">
          <cell r="M62" t="str">
            <v>INVEX</v>
          </cell>
        </row>
        <row r="63">
          <cell r="M63" t="str">
            <v>IXE</v>
          </cell>
        </row>
        <row r="64">
          <cell r="M64" t="str">
            <v>JP MORGAN</v>
          </cell>
        </row>
        <row r="65">
          <cell r="M65" t="str">
            <v>JP MORGAN</v>
          </cell>
        </row>
        <row r="66">
          <cell r="M66" t="str">
            <v>MIFEL</v>
          </cell>
        </row>
        <row r="67">
          <cell r="M67" t="str">
            <v>MONEX</v>
          </cell>
        </row>
        <row r="68">
          <cell r="M68" t="str">
            <v>NAFIN</v>
          </cell>
        </row>
        <row r="69">
          <cell r="M69" t="str">
            <v>NATIONSBANK</v>
          </cell>
        </row>
        <row r="70">
          <cell r="M70" t="str">
            <v>OBRERO</v>
          </cell>
        </row>
        <row r="71">
          <cell r="M71" t="str">
            <v>ORIENTE</v>
          </cell>
        </row>
        <row r="72">
          <cell r="M72" t="str">
            <v>OTRO</v>
          </cell>
        </row>
        <row r="73">
          <cell r="M73" t="str">
            <v>PENINSULAR</v>
          </cell>
        </row>
        <row r="74">
          <cell r="M74" t="str">
            <v>PROMEX</v>
          </cell>
        </row>
        <row r="75">
          <cell r="M75" t="str">
            <v>PRONORTE</v>
          </cell>
        </row>
        <row r="76">
          <cell r="M76" t="str">
            <v>QUADRUM</v>
          </cell>
        </row>
        <row r="77">
          <cell r="M77" t="str">
            <v>REPUBLIC NY</v>
          </cell>
        </row>
        <row r="78">
          <cell r="M78" t="str">
            <v>SANTANDER</v>
          </cell>
        </row>
        <row r="79">
          <cell r="M79" t="str">
            <v>SANTANDER</v>
          </cell>
        </row>
        <row r="80">
          <cell r="M80" t="str">
            <v>SCOTIABANK INVERLAT</v>
          </cell>
        </row>
        <row r="81">
          <cell r="M81" t="str">
            <v>SERFIN</v>
          </cell>
        </row>
        <row r="82">
          <cell r="M82" t="str">
            <v>SOCIÉTÉ</v>
          </cell>
        </row>
        <row r="83">
          <cell r="M83" t="str">
            <v>SURESTE</v>
          </cell>
        </row>
        <row r="84">
          <cell r="M84" t="str">
            <v>TOKYO</v>
          </cell>
        </row>
        <row r="85">
          <cell r="M85" t="str">
            <v>UNIÓN</v>
          </cell>
        </row>
        <row r="86">
          <cell r="M86" t="str">
            <v>VE POR MÁS</v>
          </cell>
        </row>
        <row r="87">
          <cell r="M87" t="str">
            <v>WAL-MART</v>
          </cell>
        </row>
      </sheetData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CATALOGOS"/>
      <sheetName val="Instruc"/>
    </sheetNames>
    <sheetDataSet>
      <sheetData sheetId="0" refreshError="1"/>
      <sheetData sheetId="1"/>
      <sheetData sheetId="2" refreshError="1"/>
      <sheetData sheetId="3">
        <row r="1">
          <cell r="J1" t="str">
            <v>Nuevo</v>
          </cell>
        </row>
        <row r="2">
          <cell r="J2" t="str">
            <v>Reestructurado</v>
          </cell>
        </row>
        <row r="3">
          <cell r="J3" t="str">
            <v>Refinanciamiento</v>
          </cell>
        </row>
        <row r="4">
          <cell r="J4" t="str">
            <v>Modificado</v>
          </cell>
        </row>
        <row r="5">
          <cell r="J5" t="str">
            <v>Sintesis</v>
          </cell>
        </row>
        <row r="6">
          <cell r="J6" t="str">
            <v>Otros</v>
          </cell>
        </row>
      </sheetData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Observaciones"/>
      <sheetName val="CATALOGOS"/>
      <sheetName val="Instruc"/>
    </sheetNames>
    <sheetDataSet>
      <sheetData sheetId="0"/>
      <sheetData sheetId="1"/>
      <sheetData sheetId="2"/>
      <sheetData sheetId="3"/>
      <sheetData sheetId="4">
        <row r="1">
          <cell r="M1" t="str">
            <v>ABNAMRO</v>
          </cell>
        </row>
        <row r="2">
          <cell r="M2" t="str">
            <v>AFIRME</v>
          </cell>
        </row>
        <row r="3">
          <cell r="M3" t="str">
            <v>AMERICAN EXPRESS</v>
          </cell>
        </row>
        <row r="4">
          <cell r="M4" t="str">
            <v>ANÁHUAC</v>
          </cell>
        </row>
        <row r="5">
          <cell r="M5" t="str">
            <v>ATLÁNTICO</v>
          </cell>
        </row>
        <row r="6">
          <cell r="M6" t="str">
            <v>AUTOFIN</v>
          </cell>
        </row>
        <row r="7">
          <cell r="M7" t="str">
            <v>AZTECA</v>
          </cell>
        </row>
        <row r="8">
          <cell r="M8" t="str">
            <v>BAJÍO</v>
          </cell>
        </row>
        <row r="9">
          <cell r="M9" t="str">
            <v>BAMSA</v>
          </cell>
        </row>
        <row r="10">
          <cell r="M10" t="str">
            <v>BANAMEX</v>
          </cell>
        </row>
        <row r="11">
          <cell r="M11" t="str">
            <v>BANCEN</v>
          </cell>
        </row>
        <row r="12">
          <cell r="M12" t="str">
            <v>BANCENTRO</v>
          </cell>
        </row>
        <row r="13">
          <cell r="M13" t="str">
            <v>BANCO FACIL</v>
          </cell>
        </row>
        <row r="14">
          <cell r="M14" t="str">
            <v>BANCO FAMSA</v>
          </cell>
        </row>
        <row r="15">
          <cell r="M15" t="str">
            <v>BANCOMEXT</v>
          </cell>
        </row>
        <row r="16">
          <cell r="M16" t="str">
            <v>BANCREPS</v>
          </cell>
        </row>
        <row r="17">
          <cell r="M17" t="str">
            <v>BANCRISA</v>
          </cell>
        </row>
        <row r="18">
          <cell r="M18" t="str">
            <v>BANCRO</v>
          </cell>
        </row>
        <row r="19">
          <cell r="M19" t="str">
            <v>BANCRUGO</v>
          </cell>
        </row>
        <row r="20">
          <cell r="M20" t="str">
            <v>BANCRUNE</v>
          </cell>
        </row>
        <row r="21">
          <cell r="M21" t="str">
            <v>BANCRUNO</v>
          </cell>
        </row>
        <row r="22">
          <cell r="M22" t="str">
            <v>BANJÉRCITO</v>
          </cell>
        </row>
        <row r="23">
          <cell r="M23" t="str">
            <v>BANK ONE</v>
          </cell>
        </row>
        <row r="24">
          <cell r="M24" t="str">
            <v>BANOBRAS</v>
          </cell>
        </row>
        <row r="25">
          <cell r="M25" t="str">
            <v>BANORTE</v>
          </cell>
        </row>
        <row r="26">
          <cell r="M26" t="str">
            <v>BANORTE</v>
          </cell>
        </row>
        <row r="27">
          <cell r="M27" t="str">
            <v>BANPAÍS</v>
          </cell>
        </row>
        <row r="28">
          <cell r="M28" t="str">
            <v>BANREGIO</v>
          </cell>
        </row>
        <row r="29">
          <cell r="M29" t="str">
            <v>BANRURAL</v>
          </cell>
        </row>
        <row r="30">
          <cell r="M30" t="str">
            <v>BANRURAL PACÍFI</v>
          </cell>
        </row>
        <row r="31">
          <cell r="M31" t="str">
            <v>BANSEFI</v>
          </cell>
        </row>
        <row r="32">
          <cell r="M32" t="str">
            <v>BANSI</v>
          </cell>
        </row>
        <row r="33">
          <cell r="M33" t="str">
            <v>BARCLAYS</v>
          </cell>
        </row>
        <row r="34">
          <cell r="M34" t="str">
            <v>BBVA BANCOMER</v>
          </cell>
        </row>
        <row r="35">
          <cell r="M35" t="str">
            <v>BBVA SERVICIOS</v>
          </cell>
        </row>
        <row r="36">
          <cell r="M36" t="str">
            <v>BCR NORTE</v>
          </cell>
        </row>
        <row r="37">
          <cell r="M37" t="str">
            <v>BM ACTINVER</v>
          </cell>
        </row>
        <row r="38">
          <cell r="M38" t="str">
            <v>BNCI</v>
          </cell>
        </row>
        <row r="39">
          <cell r="M39" t="str">
            <v>BNP</v>
          </cell>
        </row>
        <row r="40">
          <cell r="M40" t="str">
            <v>BOSTON</v>
          </cell>
        </row>
        <row r="41">
          <cell r="M41" t="str">
            <v>CAPITAL</v>
          </cell>
        </row>
        <row r="42">
          <cell r="M42" t="str">
            <v>CENTRO NORTE</v>
          </cell>
        </row>
        <row r="43">
          <cell r="M43" t="str">
            <v>CENTRO SUR</v>
          </cell>
        </row>
        <row r="44">
          <cell r="M44" t="str">
            <v>CITIBANK</v>
          </cell>
        </row>
        <row r="45">
          <cell r="M45" t="str">
            <v>COMPARTAMOS</v>
          </cell>
        </row>
        <row r="46">
          <cell r="M46" t="str">
            <v>CONFÍA</v>
          </cell>
        </row>
        <row r="47">
          <cell r="M47" t="str">
            <v>CREDIT SUISSE FIRST BOSTON</v>
          </cell>
        </row>
        <row r="48">
          <cell r="M48" t="str">
            <v>CREMI</v>
          </cell>
        </row>
        <row r="49">
          <cell r="M49" t="str">
            <v>DEUTSCHE</v>
          </cell>
        </row>
        <row r="50">
          <cell r="M50" t="str">
            <v>DEXIA</v>
          </cell>
        </row>
        <row r="51">
          <cell r="M51" t="str">
            <v>FINA</v>
          </cell>
        </row>
        <row r="52">
          <cell r="M52" t="str">
            <v>FONHAPO</v>
          </cell>
        </row>
        <row r="53">
          <cell r="M53" t="str">
            <v>FUJI</v>
          </cell>
        </row>
        <row r="54">
          <cell r="M54" t="str">
            <v>GE MONEY</v>
          </cell>
        </row>
        <row r="55">
          <cell r="M55" t="str">
            <v>HIPOTECARIA FEDERAL</v>
          </cell>
        </row>
        <row r="56">
          <cell r="M56" t="str">
            <v>HSBC</v>
          </cell>
        </row>
        <row r="57">
          <cell r="M57" t="str">
            <v>INBURSA</v>
          </cell>
        </row>
        <row r="58">
          <cell r="M58" t="str">
            <v>INDUSTRIAL</v>
          </cell>
        </row>
        <row r="59">
          <cell r="M59" t="str">
            <v>ING</v>
          </cell>
        </row>
        <row r="60">
          <cell r="M60" t="str">
            <v>INTERACCIONES</v>
          </cell>
        </row>
        <row r="61">
          <cell r="M61" t="str">
            <v>INTERBANCO</v>
          </cell>
        </row>
        <row r="62">
          <cell r="M62" t="str">
            <v>INVEX</v>
          </cell>
        </row>
        <row r="63">
          <cell r="M63" t="str">
            <v>IXE</v>
          </cell>
        </row>
        <row r="64">
          <cell r="M64" t="str">
            <v>JP MORGAN</v>
          </cell>
        </row>
        <row r="65">
          <cell r="M65" t="str">
            <v>JP MORGAN</v>
          </cell>
        </row>
        <row r="66">
          <cell r="M66" t="str">
            <v>MIFEL</v>
          </cell>
        </row>
        <row r="67">
          <cell r="M67" t="str">
            <v>MONEX</v>
          </cell>
        </row>
        <row r="68">
          <cell r="M68" t="str">
            <v>NAFIN</v>
          </cell>
        </row>
        <row r="69">
          <cell r="M69" t="str">
            <v>NATIONSBANK</v>
          </cell>
        </row>
        <row r="70">
          <cell r="M70" t="str">
            <v>OBRERO</v>
          </cell>
        </row>
        <row r="71">
          <cell r="M71" t="str">
            <v>ORIENTE</v>
          </cell>
        </row>
        <row r="72">
          <cell r="M72" t="str">
            <v>OTRO</v>
          </cell>
        </row>
        <row r="73">
          <cell r="M73" t="str">
            <v>PENINSULAR</v>
          </cell>
        </row>
        <row r="74">
          <cell r="M74" t="str">
            <v>PROMEX</v>
          </cell>
        </row>
        <row r="75">
          <cell r="M75" t="str">
            <v>PRONORTE</v>
          </cell>
        </row>
        <row r="76">
          <cell r="M76" t="str">
            <v>QUADRUM</v>
          </cell>
        </row>
        <row r="77">
          <cell r="M77" t="str">
            <v>REPUBLIC NY</v>
          </cell>
        </row>
        <row r="78">
          <cell r="M78" t="str">
            <v>SANTANDER</v>
          </cell>
        </row>
        <row r="79">
          <cell r="M79" t="str">
            <v>SANTANDER</v>
          </cell>
        </row>
        <row r="80">
          <cell r="M80" t="str">
            <v>SCOTIABANK INVERLAT</v>
          </cell>
        </row>
        <row r="81">
          <cell r="M81" t="str">
            <v>SERFIN</v>
          </cell>
        </row>
        <row r="82">
          <cell r="M82" t="str">
            <v>SOCIÉTÉ</v>
          </cell>
        </row>
        <row r="83">
          <cell r="M83" t="str">
            <v>SURESTE</v>
          </cell>
        </row>
        <row r="84">
          <cell r="M84" t="str">
            <v>TOKYO</v>
          </cell>
        </row>
        <row r="85">
          <cell r="M85" t="str">
            <v>UNIÓN</v>
          </cell>
        </row>
        <row r="86">
          <cell r="M86" t="str">
            <v>VE POR MÁS</v>
          </cell>
        </row>
        <row r="87">
          <cell r="M87" t="str">
            <v>WAL-MART</v>
          </cell>
        </row>
      </sheetData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C1" t="str">
            <v>Imp.Sobre Nómina</v>
          </cell>
        </row>
        <row r="2">
          <cell r="C2" t="str">
            <v>Tenencia Federal</v>
          </cell>
        </row>
        <row r="3">
          <cell r="C3" t="str">
            <v>Tenencia Local</v>
          </cell>
        </row>
        <row r="4">
          <cell r="C4" t="str">
            <v>Peage por cuotas a casetas</v>
          </cell>
        </row>
        <row r="5">
          <cell r="C5" t="str">
            <v>Otros</v>
          </cell>
        </row>
      </sheetData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Observaciones"/>
      <sheetName val="CATALOGOS"/>
      <sheetName val="Instruc"/>
    </sheetNames>
    <sheetDataSet>
      <sheetData sheetId="0"/>
      <sheetData sheetId="1"/>
      <sheetData sheetId="2"/>
      <sheetData sheetId="3"/>
      <sheetData sheetId="4">
        <row r="1">
          <cell r="W1" t="str">
            <v>TENENCIA</v>
          </cell>
        </row>
        <row r="2">
          <cell r="W2" t="str">
            <v>ISN</v>
          </cell>
        </row>
        <row r="3">
          <cell r="W3" t="str">
            <v>PEAJES</v>
          </cell>
        </row>
        <row r="4">
          <cell r="W4" t="str">
            <v>CUOTAS</v>
          </cell>
        </row>
        <row r="5">
          <cell r="W5" t="str">
            <v>FAIS</v>
          </cell>
        </row>
        <row r="6">
          <cell r="W6" t="str">
            <v>FAFEF</v>
          </cell>
        </row>
        <row r="7">
          <cell r="W7" t="str">
            <v>FORTAMUN</v>
          </cell>
        </row>
        <row r="8">
          <cell r="W8" t="str">
            <v>FONAREC</v>
          </cell>
        </row>
        <row r="9">
          <cell r="W9" t="str">
            <v>PARTICIPACIONES</v>
          </cell>
        </row>
        <row r="10">
          <cell r="W10" t="str">
            <v>OTROS</v>
          </cell>
        </row>
      </sheetData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Observaciones"/>
      <sheetName val="CATALOGOS"/>
      <sheetName val="Instruc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I1" t="str">
            <v>SI</v>
          </cell>
        </row>
        <row r="2">
          <cell r="I2" t="str">
            <v>NO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workbookViewId="0">
      <selection activeCell="A3" sqref="A3:O6"/>
    </sheetView>
  </sheetViews>
  <sheetFormatPr baseColWidth="10" defaultRowHeight="15" x14ac:dyDescent="0.25"/>
  <cols>
    <col min="3" max="3" width="18.28515625" bestFit="1" customWidth="1"/>
    <col min="4" max="4" width="11.5703125" bestFit="1" customWidth="1"/>
    <col min="5" max="5" width="14.28515625" customWidth="1"/>
    <col min="6" max="6" width="14.7109375" customWidth="1"/>
    <col min="7" max="7" width="18.28515625" bestFit="1" customWidth="1"/>
    <col min="8" max="8" width="13.7109375" bestFit="1" customWidth="1"/>
    <col min="9" max="9" width="11.5703125" bestFit="1" customWidth="1"/>
  </cols>
  <sheetData>
    <row r="1" spans="1:15" ht="15.75" x14ac:dyDescent="0.3">
      <c r="A1" s="131" t="s">
        <v>0</v>
      </c>
      <c r="B1" s="131"/>
      <c r="C1" s="131"/>
      <c r="D1" s="131"/>
      <c r="E1" s="131"/>
      <c r="F1" s="131"/>
      <c r="G1" s="131"/>
      <c r="H1" s="131"/>
      <c r="I1" s="131"/>
    </row>
    <row r="3" spans="1:15" ht="15.75" x14ac:dyDescent="0.3">
      <c r="A3" s="132" t="s">
        <v>56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4"/>
    </row>
    <row r="4" spans="1:15" ht="15.75" x14ac:dyDescent="0.3">
      <c r="A4" s="135" t="s">
        <v>6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7"/>
    </row>
    <row r="5" spans="1:15" ht="15.75" x14ac:dyDescent="0.3">
      <c r="A5" s="135" t="s">
        <v>57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7"/>
    </row>
    <row r="6" spans="1:15" ht="15.75" x14ac:dyDescent="0.3">
      <c r="A6" s="138" t="s">
        <v>36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40"/>
    </row>
    <row r="7" spans="1:15" ht="15" customHeight="1" x14ac:dyDescent="0.25">
      <c r="A7" s="146" t="s">
        <v>58</v>
      </c>
      <c r="B7" s="147"/>
      <c r="C7" s="143" t="s">
        <v>60</v>
      </c>
      <c r="D7" s="143" t="s">
        <v>1</v>
      </c>
      <c r="E7" s="143" t="s">
        <v>2</v>
      </c>
      <c r="F7" s="143" t="s">
        <v>3</v>
      </c>
      <c r="G7" s="143" t="s">
        <v>59</v>
      </c>
      <c r="H7" s="143" t="s">
        <v>4</v>
      </c>
      <c r="I7" s="143" t="s">
        <v>5</v>
      </c>
      <c r="J7" s="143" t="s">
        <v>61</v>
      </c>
      <c r="K7" s="143" t="s">
        <v>62</v>
      </c>
      <c r="L7" s="143" t="s">
        <v>63</v>
      </c>
      <c r="M7" s="143" t="s">
        <v>64</v>
      </c>
      <c r="N7" s="143" t="s">
        <v>65</v>
      </c>
      <c r="O7" s="143" t="s">
        <v>66</v>
      </c>
    </row>
    <row r="8" spans="1:15" x14ac:dyDescent="0.25">
      <c r="A8" s="148"/>
      <c r="B8" s="149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</row>
    <row r="9" spans="1:15" x14ac:dyDescent="0.25">
      <c r="A9" s="148"/>
      <c r="B9" s="149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</row>
    <row r="10" spans="1:15" x14ac:dyDescent="0.25">
      <c r="A10" s="150"/>
      <c r="B10" s="151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</row>
    <row r="11" spans="1:15" ht="6" customHeight="1" x14ac:dyDescent="0.25">
      <c r="A11" s="1"/>
      <c r="B11" s="3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pans="1:15" x14ac:dyDescent="0.25">
      <c r="A12" s="152" t="s">
        <v>7</v>
      </c>
      <c r="B12" s="153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5" x14ac:dyDescent="0.25">
      <c r="A13" s="154" t="s">
        <v>8</v>
      </c>
      <c r="B13" s="155"/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/>
      <c r="K13" s="15"/>
      <c r="L13" s="15"/>
      <c r="M13" s="15"/>
      <c r="N13" s="15"/>
      <c r="O13" s="15"/>
    </row>
    <row r="14" spans="1:15" x14ac:dyDescent="0.25">
      <c r="A14" s="141" t="s">
        <v>11</v>
      </c>
      <c r="B14" s="142"/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/>
      <c r="K14" s="15"/>
      <c r="L14" s="15"/>
      <c r="M14" s="15"/>
      <c r="N14" s="15"/>
      <c r="O14" s="15"/>
    </row>
    <row r="15" spans="1:15" x14ac:dyDescent="0.25">
      <c r="A15" s="141" t="s">
        <v>9</v>
      </c>
      <c r="B15" s="142"/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/>
      <c r="K15" s="15"/>
      <c r="L15" s="15"/>
      <c r="M15" s="15"/>
      <c r="N15" s="15"/>
      <c r="O15" s="15"/>
    </row>
    <row r="16" spans="1:15" x14ac:dyDescent="0.25">
      <c r="A16" s="141" t="s">
        <v>10</v>
      </c>
      <c r="B16" s="142"/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/>
      <c r="K16" s="15"/>
      <c r="L16" s="15"/>
      <c r="M16" s="15"/>
      <c r="N16" s="15"/>
      <c r="O16" s="15"/>
    </row>
    <row r="17" spans="1:15" x14ac:dyDescent="0.25">
      <c r="A17" s="5"/>
      <c r="B17" s="12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x14ac:dyDescent="0.25">
      <c r="A18" s="156" t="s">
        <v>12</v>
      </c>
      <c r="B18" s="157"/>
      <c r="C18" s="16">
        <f>+C19+C23+C24</f>
        <v>809738379.08000004</v>
      </c>
      <c r="D18" s="16">
        <f t="shared" ref="D18:I18" si="0">+D19+D23+D24</f>
        <v>0</v>
      </c>
      <c r="E18" s="16">
        <f t="shared" si="0"/>
        <v>1748636.51</v>
      </c>
      <c r="F18" s="16">
        <f t="shared" si="0"/>
        <v>0</v>
      </c>
      <c r="G18" s="16">
        <f t="shared" si="0"/>
        <v>807989742.57000005</v>
      </c>
      <c r="H18" s="16">
        <f t="shared" si="0"/>
        <v>5720388.54</v>
      </c>
      <c r="I18" s="16">
        <f t="shared" si="0"/>
        <v>0</v>
      </c>
      <c r="J18" s="16"/>
      <c r="K18" s="16"/>
      <c r="L18" s="16"/>
      <c r="M18" s="16"/>
      <c r="N18" s="16"/>
      <c r="O18" s="16"/>
    </row>
    <row r="19" spans="1:15" x14ac:dyDescent="0.25">
      <c r="A19" s="141" t="s">
        <v>13</v>
      </c>
      <c r="B19" s="142"/>
      <c r="C19" s="16">
        <f>SUM(C20:C22)</f>
        <v>809738379.08000004</v>
      </c>
      <c r="D19" s="16">
        <f t="shared" ref="D19:I19" si="1">SUM(D20:D22)</f>
        <v>0</v>
      </c>
      <c r="E19" s="16">
        <f t="shared" si="1"/>
        <v>1748636.51</v>
      </c>
      <c r="F19" s="16">
        <f t="shared" si="1"/>
        <v>0</v>
      </c>
      <c r="G19" s="16">
        <f t="shared" si="1"/>
        <v>807989742.57000005</v>
      </c>
      <c r="H19" s="16">
        <f t="shared" si="1"/>
        <v>5720388.54</v>
      </c>
      <c r="I19" s="16">
        <f t="shared" si="1"/>
        <v>0</v>
      </c>
      <c r="J19" s="16"/>
      <c r="K19" s="16"/>
      <c r="L19" s="16"/>
      <c r="M19" s="16"/>
      <c r="N19" s="16"/>
      <c r="O19" s="16"/>
    </row>
    <row r="20" spans="1:15" x14ac:dyDescent="0.25">
      <c r="A20" s="4"/>
      <c r="B20" s="11"/>
      <c r="C20" s="16">
        <v>529252522.39000005</v>
      </c>
      <c r="D20" s="16">
        <v>0</v>
      </c>
      <c r="E20" s="16">
        <v>1748636.51</v>
      </c>
      <c r="F20" s="16">
        <v>0</v>
      </c>
      <c r="G20" s="16">
        <f>+C20+D20-E20+F20</f>
        <v>527503885.88000005</v>
      </c>
      <c r="H20" s="16">
        <v>5720388.54</v>
      </c>
      <c r="I20" s="16">
        <v>0</v>
      </c>
      <c r="J20" s="16"/>
      <c r="K20" s="16"/>
      <c r="L20" s="16"/>
      <c r="M20" s="16"/>
      <c r="N20" s="16"/>
      <c r="O20" s="16"/>
    </row>
    <row r="21" spans="1:15" x14ac:dyDescent="0.25">
      <c r="A21" s="4"/>
      <c r="B21" s="11"/>
      <c r="C21" s="16">
        <v>172532015.05000001</v>
      </c>
      <c r="D21" s="16">
        <v>0</v>
      </c>
      <c r="E21" s="16"/>
      <c r="F21" s="16">
        <v>0</v>
      </c>
      <c r="G21" s="16">
        <f t="shared" ref="G21:G22" si="2">+C21+D21-E21+F21</f>
        <v>172532015.05000001</v>
      </c>
      <c r="H21" s="16"/>
      <c r="I21" s="16">
        <v>0</v>
      </c>
      <c r="J21" s="16"/>
      <c r="K21" s="16"/>
      <c r="L21" s="16"/>
      <c r="M21" s="16"/>
      <c r="N21" s="16"/>
      <c r="O21" s="16"/>
    </row>
    <row r="22" spans="1:15" x14ac:dyDescent="0.25">
      <c r="A22" s="4"/>
      <c r="B22" s="11"/>
      <c r="C22" s="16">
        <v>107953841.64000002</v>
      </c>
      <c r="D22" s="16">
        <v>0</v>
      </c>
      <c r="E22" s="16"/>
      <c r="F22" s="16">
        <v>0</v>
      </c>
      <c r="G22" s="16">
        <f t="shared" si="2"/>
        <v>107953841.64000002</v>
      </c>
      <c r="H22" s="16"/>
      <c r="I22" s="16">
        <v>0</v>
      </c>
      <c r="J22" s="16"/>
      <c r="K22" s="16"/>
      <c r="L22" s="16"/>
      <c r="M22" s="16"/>
      <c r="N22" s="16"/>
      <c r="O22" s="16"/>
    </row>
    <row r="23" spans="1:15" x14ac:dyDescent="0.25">
      <c r="A23" s="141" t="s">
        <v>14</v>
      </c>
      <c r="B23" s="142"/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/>
      <c r="K23" s="15"/>
      <c r="L23" s="15"/>
      <c r="M23" s="15"/>
      <c r="N23" s="15"/>
      <c r="O23" s="15"/>
    </row>
    <row r="24" spans="1:15" x14ac:dyDescent="0.25">
      <c r="A24" s="141" t="s">
        <v>15</v>
      </c>
      <c r="B24" s="142"/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/>
      <c r="K24" s="15"/>
      <c r="L24" s="15"/>
      <c r="M24" s="15"/>
      <c r="N24" s="15"/>
      <c r="O24" s="15"/>
    </row>
    <row r="25" spans="1:15" ht="7.5" customHeight="1" x14ac:dyDescent="0.25">
      <c r="A25" s="1"/>
      <c r="B25" s="3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x14ac:dyDescent="0.25">
      <c r="A26" s="152" t="s">
        <v>16</v>
      </c>
      <c r="B26" s="153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ht="6.75" customHeight="1" x14ac:dyDescent="0.25">
      <c r="A27" s="1"/>
      <c r="B27" s="3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ht="7.5" customHeight="1" x14ac:dyDescent="0.25">
      <c r="A28" s="1"/>
      <c r="B28" s="3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x14ac:dyDescent="0.25">
      <c r="A29" s="158" t="s">
        <v>17</v>
      </c>
      <c r="B29" s="159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x14ac:dyDescent="0.25">
      <c r="A30" s="158"/>
      <c r="B30" s="159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ht="7.5" customHeight="1" x14ac:dyDescent="0.25">
      <c r="A31" s="1"/>
      <c r="B31" s="3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1:15" ht="6" customHeight="1" x14ac:dyDescent="0.25">
      <c r="A32" s="1"/>
      <c r="B32" s="3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</row>
    <row r="33" spans="1:15" ht="6" customHeight="1" x14ac:dyDescent="0.25">
      <c r="A33" s="1"/>
      <c r="B33" s="3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</row>
    <row r="34" spans="1:15" x14ac:dyDescent="0.25">
      <c r="A34" s="158" t="s">
        <v>18</v>
      </c>
      <c r="B34" s="159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</row>
    <row r="35" spans="1:15" x14ac:dyDescent="0.25">
      <c r="A35" s="158"/>
      <c r="B35" s="159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</row>
    <row r="36" spans="1:15" x14ac:dyDescent="0.25">
      <c r="A36" s="156" t="s">
        <v>19</v>
      </c>
      <c r="B36" s="157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</row>
    <row r="37" spans="1:15" x14ac:dyDescent="0.25">
      <c r="A37" s="156" t="s">
        <v>69</v>
      </c>
      <c r="B37" s="157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</row>
    <row r="38" spans="1:15" x14ac:dyDescent="0.25">
      <c r="A38" s="156" t="s">
        <v>21</v>
      </c>
      <c r="B38" s="15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</row>
    <row r="39" spans="1:15" ht="6.75" customHeight="1" x14ac:dyDescent="0.25">
      <c r="A39" s="1"/>
      <c r="B39" s="3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</row>
    <row r="40" spans="1:15" ht="15" customHeight="1" x14ac:dyDescent="0.25">
      <c r="A40" s="158" t="s">
        <v>22</v>
      </c>
      <c r="B40" s="159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</row>
    <row r="41" spans="1:15" x14ac:dyDescent="0.25">
      <c r="A41" s="158"/>
      <c r="B41" s="159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</row>
    <row r="42" spans="1:15" x14ac:dyDescent="0.25">
      <c r="A42" s="158"/>
      <c r="B42" s="159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</row>
    <row r="43" spans="1:15" x14ac:dyDescent="0.25">
      <c r="A43" s="162" t="s">
        <v>23</v>
      </c>
      <c r="B43" s="163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</row>
    <row r="44" spans="1:15" x14ac:dyDescent="0.25">
      <c r="A44" s="162" t="s">
        <v>24</v>
      </c>
      <c r="B44" s="163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</row>
    <row r="45" spans="1:15" x14ac:dyDescent="0.25">
      <c r="A45" s="162" t="s">
        <v>25</v>
      </c>
      <c r="B45" s="163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</row>
    <row r="46" spans="1:15" x14ac:dyDescent="0.25">
      <c r="A46" s="6"/>
      <c r="B46" s="13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</row>
    <row r="47" spans="1:15" x14ac:dyDescent="0.25">
      <c r="A47" s="158" t="s">
        <v>67</v>
      </c>
      <c r="B47" s="159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</row>
    <row r="48" spans="1:15" x14ac:dyDescent="0.25">
      <c r="A48" s="158"/>
      <c r="B48" s="159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</row>
    <row r="49" spans="1:15" x14ac:dyDescent="0.25">
      <c r="A49" s="156" t="s">
        <v>68</v>
      </c>
      <c r="B49" s="157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x14ac:dyDescent="0.25">
      <c r="A50" s="156" t="s">
        <v>20</v>
      </c>
      <c r="B50" s="157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1:15" x14ac:dyDescent="0.25">
      <c r="A51" s="160" t="s">
        <v>70</v>
      </c>
      <c r="B51" s="161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</row>
    <row r="52" spans="1:15" x14ac:dyDescent="0.25">
      <c r="E52" s="2"/>
    </row>
  </sheetData>
  <mergeCells count="42">
    <mergeCell ref="A50:B50"/>
    <mergeCell ref="A51:B51"/>
    <mergeCell ref="A40:B42"/>
    <mergeCell ref="A43:B43"/>
    <mergeCell ref="A44:B44"/>
    <mergeCell ref="A45:B45"/>
    <mergeCell ref="A47:B48"/>
    <mergeCell ref="A49:B49"/>
    <mergeCell ref="A38:B38"/>
    <mergeCell ref="A15:B15"/>
    <mergeCell ref="A16:B16"/>
    <mergeCell ref="A18:B18"/>
    <mergeCell ref="A19:B19"/>
    <mergeCell ref="A23:B23"/>
    <mergeCell ref="A24:B24"/>
    <mergeCell ref="A26:B26"/>
    <mergeCell ref="A29:B30"/>
    <mergeCell ref="A34:B35"/>
    <mergeCell ref="A36:B36"/>
    <mergeCell ref="A37:B37"/>
    <mergeCell ref="M7:M10"/>
    <mergeCell ref="N7:N10"/>
    <mergeCell ref="O7:O10"/>
    <mergeCell ref="A12:B12"/>
    <mergeCell ref="A13:B13"/>
    <mergeCell ref="K7:K10"/>
    <mergeCell ref="L7:L10"/>
    <mergeCell ref="A14:B14"/>
    <mergeCell ref="G7:G10"/>
    <mergeCell ref="H7:H10"/>
    <mergeCell ref="I7:I10"/>
    <mergeCell ref="J7:J10"/>
    <mergeCell ref="A7:B10"/>
    <mergeCell ref="C7:C10"/>
    <mergeCell ref="D7:D10"/>
    <mergeCell ref="E7:E10"/>
    <mergeCell ref="F7:F10"/>
    <mergeCell ref="A1:I1"/>
    <mergeCell ref="A3:O3"/>
    <mergeCell ref="A4:O4"/>
    <mergeCell ref="A5:O5"/>
    <mergeCell ref="A6:O6"/>
  </mergeCells>
  <pageMargins left="0.11811023622047244" right="0" top="0.11811023622047244" bottom="0.39370078740157483" header="0.11811023622047244" footer="0.11811023622047244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87"/>
  <sheetViews>
    <sheetView zoomScale="70" zoomScaleNormal="70" workbookViewId="0">
      <selection activeCell="H114" sqref="H114"/>
    </sheetView>
  </sheetViews>
  <sheetFormatPr baseColWidth="10" defaultColWidth="8.85546875" defaultRowHeight="12.75" x14ac:dyDescent="0.2"/>
  <cols>
    <col min="1" max="1" width="0.5703125" style="311" customWidth="1"/>
    <col min="2" max="2" width="3.28515625" style="311" customWidth="1"/>
    <col min="3" max="3" width="8.28515625" style="311" customWidth="1"/>
    <col min="4" max="4" width="9.28515625" style="311" customWidth="1"/>
    <col min="5" max="5" width="11.42578125" style="311" customWidth="1"/>
    <col min="6" max="6" width="4.85546875" style="311" customWidth="1"/>
    <col min="7" max="7" width="9.28515625" style="311" customWidth="1"/>
    <col min="8" max="8" width="18.5703125" style="311" customWidth="1"/>
    <col min="9" max="9" width="17.85546875" style="311" customWidth="1"/>
    <col min="10" max="10" width="18.42578125" style="311" customWidth="1"/>
    <col min="11" max="11" width="18.28515625" style="311" customWidth="1"/>
    <col min="12" max="12" width="9" style="311" customWidth="1"/>
    <col min="13" max="13" width="0.7109375" style="311" customWidth="1"/>
    <col min="14" max="14" width="8" style="311" customWidth="1"/>
    <col min="15" max="15" width="2" style="311" customWidth="1"/>
    <col min="16" max="16" width="8.140625" style="311" customWidth="1"/>
    <col min="17" max="17" width="7.85546875" style="311" customWidth="1"/>
    <col min="18" max="18" width="0.5703125" style="311" customWidth="1"/>
    <col min="19" max="16384" width="8.85546875" style="311"/>
  </cols>
  <sheetData>
    <row r="1" spans="2:17" ht="0.75" customHeight="1" x14ac:dyDescent="0.2"/>
    <row r="2" spans="2:17" ht="4.1500000000000004" customHeight="1" x14ac:dyDescent="0.2"/>
    <row r="3" spans="2:17" ht="11.45" customHeight="1" x14ac:dyDescent="0.2">
      <c r="B3" s="413"/>
      <c r="C3" s="367"/>
      <c r="D3" s="412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6"/>
    </row>
    <row r="4" spans="2:17" ht="16.899999999999999" customHeight="1" x14ac:dyDescent="0.2">
      <c r="B4" s="411"/>
      <c r="C4" s="362"/>
      <c r="D4" s="365"/>
      <c r="E4" s="362"/>
      <c r="F4" s="410" t="s">
        <v>497</v>
      </c>
      <c r="G4" s="410"/>
      <c r="H4" s="410"/>
      <c r="I4" s="410"/>
      <c r="J4" s="410"/>
      <c r="K4" s="410"/>
      <c r="L4" s="410"/>
      <c r="M4" s="410"/>
      <c r="N4" s="410"/>
      <c r="O4" s="362"/>
      <c r="P4" s="362"/>
      <c r="Q4" s="361"/>
    </row>
    <row r="5" spans="2:17" ht="56.65" customHeight="1" x14ac:dyDescent="0.2">
      <c r="B5" s="411"/>
      <c r="C5" s="362"/>
      <c r="D5" s="365"/>
      <c r="E5" s="362"/>
      <c r="F5" s="410"/>
      <c r="G5" s="410"/>
      <c r="H5" s="410"/>
      <c r="I5" s="410"/>
      <c r="J5" s="410"/>
      <c r="K5" s="410"/>
      <c r="L5" s="410"/>
      <c r="M5" s="410"/>
      <c r="N5" s="410"/>
      <c r="O5" s="362"/>
      <c r="P5" s="362"/>
      <c r="Q5" s="361"/>
    </row>
    <row r="6" spans="2:17" x14ac:dyDescent="0.2">
      <c r="B6" s="411"/>
      <c r="C6" s="362"/>
      <c r="D6" s="365"/>
      <c r="E6" s="362"/>
      <c r="F6" s="410"/>
      <c r="G6" s="410"/>
      <c r="H6" s="410"/>
      <c r="I6" s="410"/>
      <c r="J6" s="410"/>
      <c r="K6" s="410"/>
      <c r="L6" s="410"/>
      <c r="M6" s="410"/>
      <c r="N6" s="410"/>
      <c r="O6" s="362"/>
      <c r="P6" s="362"/>
      <c r="Q6" s="361"/>
    </row>
    <row r="7" spans="2:17" ht="13.15" customHeight="1" x14ac:dyDescent="0.2">
      <c r="B7" s="411"/>
      <c r="C7" s="362"/>
      <c r="D7" s="362"/>
      <c r="E7" s="362"/>
      <c r="F7" s="410"/>
      <c r="G7" s="410"/>
      <c r="H7" s="410"/>
      <c r="I7" s="410"/>
      <c r="J7" s="410"/>
      <c r="K7" s="410"/>
      <c r="L7" s="410"/>
      <c r="M7" s="410"/>
      <c r="N7" s="410"/>
      <c r="O7" s="362"/>
      <c r="P7" s="362"/>
      <c r="Q7" s="361"/>
    </row>
    <row r="8" spans="2:17" ht="8.4499999999999993" customHeight="1" x14ac:dyDescent="0.2">
      <c r="B8" s="409"/>
      <c r="C8" s="359"/>
      <c r="D8" s="359"/>
      <c r="E8" s="359"/>
      <c r="F8" s="359"/>
      <c r="G8" s="359"/>
      <c r="H8" s="359"/>
      <c r="I8" s="359"/>
      <c r="J8" s="359"/>
      <c r="K8" s="359"/>
      <c r="L8" s="359"/>
      <c r="M8" s="359"/>
      <c r="N8" s="359"/>
      <c r="O8" s="359"/>
      <c r="P8" s="359"/>
      <c r="Q8" s="358"/>
    </row>
    <row r="9" spans="2:17" ht="6.6" customHeight="1" x14ac:dyDescent="0.2"/>
    <row r="10" spans="2:17" ht="11.65" customHeight="1" x14ac:dyDescent="0.2"/>
    <row r="11" spans="2:17" ht="16.899999999999999" customHeight="1" x14ac:dyDescent="0.2">
      <c r="B11" s="408"/>
      <c r="C11" s="403"/>
      <c r="D11" s="403"/>
      <c r="E11" s="403"/>
      <c r="F11" s="403"/>
      <c r="G11" s="403"/>
      <c r="H11" s="407" t="s">
        <v>431</v>
      </c>
      <c r="I11" s="406"/>
      <c r="J11" s="406"/>
      <c r="K11" s="406"/>
      <c r="L11" s="406"/>
      <c r="M11" s="406"/>
      <c r="N11" s="405"/>
      <c r="O11" s="404"/>
      <c r="P11" s="403"/>
      <c r="Q11" s="402"/>
    </row>
    <row r="12" spans="2:17" ht="27" x14ac:dyDescent="0.2">
      <c r="B12" s="401" t="s">
        <v>130</v>
      </c>
      <c r="C12" s="352"/>
      <c r="D12" s="352"/>
      <c r="E12" s="352"/>
      <c r="F12" s="352"/>
      <c r="G12" s="352"/>
      <c r="H12" s="400" t="s">
        <v>131</v>
      </c>
      <c r="I12" s="400" t="s">
        <v>429</v>
      </c>
      <c r="J12" s="400" t="s">
        <v>344</v>
      </c>
      <c r="K12" s="400" t="s">
        <v>113</v>
      </c>
      <c r="L12" s="399" t="s">
        <v>132</v>
      </c>
      <c r="M12" s="398"/>
      <c r="N12" s="397"/>
      <c r="O12" s="396" t="s">
        <v>430</v>
      </c>
      <c r="P12" s="352"/>
      <c r="Q12" s="395"/>
    </row>
    <row r="13" spans="2:17" ht="22.9" customHeight="1" x14ac:dyDescent="0.2">
      <c r="B13" s="394" t="s">
        <v>428</v>
      </c>
      <c r="C13" s="319"/>
      <c r="D13" s="319"/>
      <c r="E13" s="319"/>
      <c r="F13" s="319"/>
      <c r="G13" s="319"/>
      <c r="H13" s="343">
        <v>9721694326</v>
      </c>
      <c r="I13" s="343">
        <v>377226546.68000001</v>
      </c>
      <c r="J13" s="343">
        <v>10098920872.68</v>
      </c>
      <c r="K13" s="343">
        <v>4442264227.9499998</v>
      </c>
      <c r="L13" s="342">
        <v>4270543040.3600001</v>
      </c>
      <c r="M13" s="319"/>
      <c r="N13" s="319"/>
      <c r="O13" s="341">
        <v>5656656644.7299995</v>
      </c>
      <c r="P13" s="319"/>
      <c r="Q13" s="318"/>
    </row>
    <row r="14" spans="2:17" ht="22.9" customHeight="1" x14ac:dyDescent="0.2">
      <c r="B14" s="328" t="s">
        <v>496</v>
      </c>
      <c r="C14" s="327"/>
      <c r="D14" s="327"/>
      <c r="E14" s="327"/>
      <c r="F14" s="327"/>
      <c r="G14" s="327"/>
      <c r="H14" s="326">
        <v>3089197058</v>
      </c>
      <c r="I14" s="326">
        <v>173006561.53999999</v>
      </c>
      <c r="J14" s="326">
        <v>3262203619.54</v>
      </c>
      <c r="K14" s="326">
        <v>1512610825.1099999</v>
      </c>
      <c r="L14" s="325">
        <v>1466782831.8800001</v>
      </c>
      <c r="M14" s="319"/>
      <c r="N14" s="319"/>
      <c r="O14" s="324">
        <v>1749592794.4300001</v>
      </c>
      <c r="P14" s="319"/>
      <c r="Q14" s="318"/>
    </row>
    <row r="15" spans="2:17" ht="22.9" customHeight="1" x14ac:dyDescent="0.2">
      <c r="B15" s="385" t="s">
        <v>495</v>
      </c>
      <c r="C15" s="384"/>
      <c r="D15" s="384"/>
      <c r="E15" s="384"/>
      <c r="F15" s="384"/>
      <c r="G15" s="384"/>
      <c r="H15" s="326">
        <v>219870069</v>
      </c>
      <c r="I15" s="326">
        <v>180441</v>
      </c>
      <c r="J15" s="326">
        <v>220050510</v>
      </c>
      <c r="K15" s="326">
        <v>112377740</v>
      </c>
      <c r="L15" s="325">
        <v>112377740</v>
      </c>
      <c r="M15" s="319"/>
      <c r="N15" s="319"/>
      <c r="O15" s="324">
        <v>107672770</v>
      </c>
      <c r="P15" s="319"/>
      <c r="Q15" s="318"/>
    </row>
    <row r="16" spans="2:17" ht="22.9" customHeight="1" x14ac:dyDescent="0.2">
      <c r="B16" s="385" t="s">
        <v>494</v>
      </c>
      <c r="C16" s="384"/>
      <c r="D16" s="384"/>
      <c r="E16" s="384"/>
      <c r="F16" s="384"/>
      <c r="G16" s="384"/>
      <c r="H16" s="326">
        <v>942985778</v>
      </c>
      <c r="I16" s="326">
        <v>39653834.329999998</v>
      </c>
      <c r="J16" s="326">
        <v>982639612.33000004</v>
      </c>
      <c r="K16" s="326">
        <v>461379717.85000002</v>
      </c>
      <c r="L16" s="325">
        <v>449359982.44</v>
      </c>
      <c r="M16" s="319"/>
      <c r="N16" s="319"/>
      <c r="O16" s="324">
        <v>521259894.48000002</v>
      </c>
      <c r="P16" s="319"/>
      <c r="Q16" s="318"/>
    </row>
    <row r="17" spans="2:17" ht="22.9" customHeight="1" x14ac:dyDescent="0.2">
      <c r="B17" s="385" t="s">
        <v>493</v>
      </c>
      <c r="C17" s="384"/>
      <c r="D17" s="384"/>
      <c r="E17" s="384"/>
      <c r="F17" s="384"/>
      <c r="G17" s="384"/>
      <c r="H17" s="326">
        <v>649850472</v>
      </c>
      <c r="I17" s="326">
        <v>117717213.84</v>
      </c>
      <c r="J17" s="326">
        <v>767567685.84000003</v>
      </c>
      <c r="K17" s="326">
        <v>411158417.57999998</v>
      </c>
      <c r="L17" s="325">
        <v>396972657.01999998</v>
      </c>
      <c r="M17" s="319"/>
      <c r="N17" s="319"/>
      <c r="O17" s="324">
        <v>356409268.25999999</v>
      </c>
      <c r="P17" s="319"/>
      <c r="Q17" s="318"/>
    </row>
    <row r="18" spans="2:17" ht="22.9" customHeight="1" x14ac:dyDescent="0.2">
      <c r="B18" s="385" t="s">
        <v>492</v>
      </c>
      <c r="C18" s="384"/>
      <c r="D18" s="384"/>
      <c r="E18" s="384"/>
      <c r="F18" s="384"/>
      <c r="G18" s="384"/>
      <c r="H18" s="326">
        <v>0</v>
      </c>
      <c r="I18" s="326">
        <v>0</v>
      </c>
      <c r="J18" s="326">
        <v>0</v>
      </c>
      <c r="K18" s="326">
        <v>0</v>
      </c>
      <c r="L18" s="325">
        <v>0</v>
      </c>
      <c r="M18" s="319"/>
      <c r="N18" s="319"/>
      <c r="O18" s="324">
        <v>0</v>
      </c>
      <c r="P18" s="319"/>
      <c r="Q18" s="318"/>
    </row>
    <row r="19" spans="2:17" ht="22.9" customHeight="1" x14ac:dyDescent="0.2">
      <c r="B19" s="385" t="s">
        <v>491</v>
      </c>
      <c r="C19" s="384"/>
      <c r="D19" s="384"/>
      <c r="E19" s="384"/>
      <c r="F19" s="384"/>
      <c r="G19" s="384"/>
      <c r="H19" s="326">
        <v>259710827</v>
      </c>
      <c r="I19" s="326">
        <v>-7261764.5</v>
      </c>
      <c r="J19" s="326">
        <v>252449062.5</v>
      </c>
      <c r="K19" s="326">
        <v>94445130.219999999</v>
      </c>
      <c r="L19" s="325">
        <v>87561315.790000007</v>
      </c>
      <c r="M19" s="319"/>
      <c r="N19" s="319"/>
      <c r="O19" s="324">
        <v>158003932.28</v>
      </c>
      <c r="P19" s="319"/>
      <c r="Q19" s="318"/>
    </row>
    <row r="20" spans="2:17" ht="22.9" customHeight="1" x14ac:dyDescent="0.2">
      <c r="B20" s="385" t="s">
        <v>490</v>
      </c>
      <c r="C20" s="384"/>
      <c r="D20" s="384"/>
      <c r="E20" s="384"/>
      <c r="F20" s="384"/>
      <c r="G20" s="384"/>
      <c r="H20" s="326">
        <v>0</v>
      </c>
      <c r="I20" s="326">
        <v>0</v>
      </c>
      <c r="J20" s="326">
        <v>0</v>
      </c>
      <c r="K20" s="326">
        <v>0</v>
      </c>
      <c r="L20" s="325">
        <v>0</v>
      </c>
      <c r="M20" s="319"/>
      <c r="N20" s="319"/>
      <c r="O20" s="324">
        <v>0</v>
      </c>
      <c r="P20" s="319"/>
      <c r="Q20" s="318"/>
    </row>
    <row r="21" spans="2:17" ht="28.15" customHeight="1" x14ac:dyDescent="0.2">
      <c r="B21" s="385" t="s">
        <v>489</v>
      </c>
      <c r="C21" s="384"/>
      <c r="D21" s="384"/>
      <c r="E21" s="384"/>
      <c r="F21" s="384"/>
      <c r="G21" s="384"/>
      <c r="H21" s="326">
        <v>712567183</v>
      </c>
      <c r="I21" s="326">
        <v>23276058.870000001</v>
      </c>
      <c r="J21" s="326">
        <v>735843241.87</v>
      </c>
      <c r="K21" s="326">
        <v>291635591.98000002</v>
      </c>
      <c r="L21" s="325">
        <v>284380100.27999997</v>
      </c>
      <c r="M21" s="319"/>
      <c r="N21" s="319"/>
      <c r="O21" s="324">
        <v>444207649.88999999</v>
      </c>
      <c r="P21" s="319"/>
      <c r="Q21" s="318"/>
    </row>
    <row r="22" spans="2:17" ht="22.9" customHeight="1" x14ac:dyDescent="0.2">
      <c r="B22" s="385" t="s">
        <v>488</v>
      </c>
      <c r="C22" s="384"/>
      <c r="D22" s="384"/>
      <c r="E22" s="384"/>
      <c r="F22" s="384"/>
      <c r="G22" s="384"/>
      <c r="H22" s="326">
        <v>304212729</v>
      </c>
      <c r="I22" s="326">
        <v>-559222</v>
      </c>
      <c r="J22" s="326">
        <v>303653507</v>
      </c>
      <c r="K22" s="326">
        <v>141614227.47999999</v>
      </c>
      <c r="L22" s="325">
        <v>136131036.34999999</v>
      </c>
      <c r="M22" s="319"/>
      <c r="N22" s="319"/>
      <c r="O22" s="324">
        <v>162039279.52000001</v>
      </c>
      <c r="P22" s="319"/>
      <c r="Q22" s="318"/>
    </row>
    <row r="23" spans="2:17" ht="10.15" customHeight="1" x14ac:dyDescent="0.2">
      <c r="B23" s="323"/>
      <c r="C23" s="319"/>
      <c r="D23" s="319"/>
      <c r="E23" s="319"/>
      <c r="F23" s="319"/>
      <c r="G23" s="319"/>
      <c r="H23" s="322"/>
      <c r="I23" s="322"/>
      <c r="J23" s="322"/>
      <c r="K23" s="322"/>
      <c r="L23" s="321"/>
      <c r="M23" s="319"/>
      <c r="N23" s="319"/>
      <c r="O23" s="320"/>
      <c r="P23" s="319"/>
      <c r="Q23" s="318"/>
    </row>
    <row r="24" spans="2:17" ht="22.9" customHeight="1" x14ac:dyDescent="0.2">
      <c r="B24" s="328" t="s">
        <v>487</v>
      </c>
      <c r="C24" s="327"/>
      <c r="D24" s="327"/>
      <c r="E24" s="327"/>
      <c r="F24" s="327"/>
      <c r="G24" s="327"/>
      <c r="H24" s="326">
        <v>3625439365</v>
      </c>
      <c r="I24" s="326">
        <v>118379008.09999999</v>
      </c>
      <c r="J24" s="326">
        <v>3743818373.0999999</v>
      </c>
      <c r="K24" s="326">
        <v>1401045603.1600001</v>
      </c>
      <c r="L24" s="325">
        <v>1320196612.0699999</v>
      </c>
      <c r="M24" s="319"/>
      <c r="N24" s="319"/>
      <c r="O24" s="324">
        <v>2342772769.9400001</v>
      </c>
      <c r="P24" s="319"/>
      <c r="Q24" s="318"/>
    </row>
    <row r="25" spans="2:17" ht="22.9" customHeight="1" x14ac:dyDescent="0.2">
      <c r="B25" s="385" t="s">
        <v>486</v>
      </c>
      <c r="C25" s="384"/>
      <c r="D25" s="384"/>
      <c r="E25" s="384"/>
      <c r="F25" s="384"/>
      <c r="G25" s="384"/>
      <c r="H25" s="326">
        <v>45386332</v>
      </c>
      <c r="I25" s="326">
        <v>3642978.34</v>
      </c>
      <c r="J25" s="326">
        <v>49029310.340000004</v>
      </c>
      <c r="K25" s="326">
        <v>23630736.280000001</v>
      </c>
      <c r="L25" s="325">
        <v>22385998.789999999</v>
      </c>
      <c r="M25" s="319"/>
      <c r="N25" s="319"/>
      <c r="O25" s="324">
        <v>25398574.059999999</v>
      </c>
      <c r="P25" s="319"/>
      <c r="Q25" s="318"/>
    </row>
    <row r="26" spans="2:17" ht="22.9" customHeight="1" x14ac:dyDescent="0.2">
      <c r="B26" s="385" t="s">
        <v>485</v>
      </c>
      <c r="C26" s="384"/>
      <c r="D26" s="384"/>
      <c r="E26" s="384"/>
      <c r="F26" s="384"/>
      <c r="G26" s="384"/>
      <c r="H26" s="326">
        <v>570119152</v>
      </c>
      <c r="I26" s="326">
        <v>26841429.609999999</v>
      </c>
      <c r="J26" s="326">
        <v>596960581.61000001</v>
      </c>
      <c r="K26" s="326">
        <v>118274145.48</v>
      </c>
      <c r="L26" s="325">
        <v>114594765.84999999</v>
      </c>
      <c r="M26" s="319"/>
      <c r="N26" s="319"/>
      <c r="O26" s="324">
        <v>478686436.13</v>
      </c>
      <c r="P26" s="319"/>
      <c r="Q26" s="318"/>
    </row>
    <row r="27" spans="2:17" ht="22.9" customHeight="1" x14ac:dyDescent="0.2">
      <c r="B27" s="385" t="s">
        <v>484</v>
      </c>
      <c r="C27" s="384"/>
      <c r="D27" s="384"/>
      <c r="E27" s="384"/>
      <c r="F27" s="384"/>
      <c r="G27" s="384"/>
      <c r="H27" s="326">
        <v>564057926</v>
      </c>
      <c r="I27" s="326">
        <v>43194723.189999998</v>
      </c>
      <c r="J27" s="326">
        <v>607252649.19000006</v>
      </c>
      <c r="K27" s="326">
        <v>301891903.26999998</v>
      </c>
      <c r="L27" s="325">
        <v>295288817.63</v>
      </c>
      <c r="M27" s="319"/>
      <c r="N27" s="319"/>
      <c r="O27" s="324">
        <v>305360745.92000002</v>
      </c>
      <c r="P27" s="319"/>
      <c r="Q27" s="318"/>
    </row>
    <row r="28" spans="2:17" ht="28.15" customHeight="1" x14ac:dyDescent="0.2">
      <c r="B28" s="385" t="s">
        <v>483</v>
      </c>
      <c r="C28" s="384"/>
      <c r="D28" s="384"/>
      <c r="E28" s="384"/>
      <c r="F28" s="384"/>
      <c r="G28" s="384"/>
      <c r="H28" s="326">
        <v>458831065</v>
      </c>
      <c r="I28" s="326">
        <v>23048754.120000001</v>
      </c>
      <c r="J28" s="326">
        <v>481879819.12</v>
      </c>
      <c r="K28" s="326">
        <v>145982343.06</v>
      </c>
      <c r="L28" s="325">
        <v>141730736.93000001</v>
      </c>
      <c r="M28" s="319"/>
      <c r="N28" s="319"/>
      <c r="O28" s="324">
        <v>335897476.06</v>
      </c>
      <c r="P28" s="319"/>
      <c r="Q28" s="318"/>
    </row>
    <row r="29" spans="2:17" ht="22.9" customHeight="1" x14ac:dyDescent="0.2">
      <c r="B29" s="385" t="s">
        <v>482</v>
      </c>
      <c r="C29" s="384"/>
      <c r="D29" s="384"/>
      <c r="E29" s="384"/>
      <c r="F29" s="384"/>
      <c r="G29" s="384"/>
      <c r="H29" s="326">
        <v>1552776414</v>
      </c>
      <c r="I29" s="326">
        <v>4879183.1399999997</v>
      </c>
      <c r="J29" s="326">
        <v>1557655597.1400001</v>
      </c>
      <c r="K29" s="326">
        <v>611788941.50999999</v>
      </c>
      <c r="L29" s="325">
        <v>556226314.66999996</v>
      </c>
      <c r="M29" s="319"/>
      <c r="N29" s="319"/>
      <c r="O29" s="324">
        <v>945866655.63</v>
      </c>
      <c r="P29" s="319"/>
      <c r="Q29" s="318"/>
    </row>
    <row r="30" spans="2:17" ht="22.9" customHeight="1" x14ac:dyDescent="0.2">
      <c r="B30" s="385" t="s">
        <v>481</v>
      </c>
      <c r="C30" s="384"/>
      <c r="D30" s="384"/>
      <c r="E30" s="384"/>
      <c r="F30" s="384"/>
      <c r="G30" s="384"/>
      <c r="H30" s="326">
        <v>285988226</v>
      </c>
      <c r="I30" s="326">
        <v>6956893.04</v>
      </c>
      <c r="J30" s="326">
        <v>292945119.04000002</v>
      </c>
      <c r="K30" s="326">
        <v>133316978.73999999</v>
      </c>
      <c r="L30" s="325">
        <v>131170196.25</v>
      </c>
      <c r="M30" s="319"/>
      <c r="N30" s="319"/>
      <c r="O30" s="324">
        <v>159628140.30000001</v>
      </c>
      <c r="P30" s="319"/>
      <c r="Q30" s="318"/>
    </row>
    <row r="31" spans="2:17" ht="22.9" customHeight="1" x14ac:dyDescent="0.2">
      <c r="B31" s="385" t="s">
        <v>480</v>
      </c>
      <c r="C31" s="384"/>
      <c r="D31" s="384"/>
      <c r="E31" s="384"/>
      <c r="F31" s="384"/>
      <c r="G31" s="384"/>
      <c r="H31" s="326">
        <v>148280250</v>
      </c>
      <c r="I31" s="326">
        <v>9815046.6600000001</v>
      </c>
      <c r="J31" s="326">
        <v>158095296.66</v>
      </c>
      <c r="K31" s="326">
        <v>66160554.82</v>
      </c>
      <c r="L31" s="325">
        <v>58799781.950000003</v>
      </c>
      <c r="M31" s="319"/>
      <c r="N31" s="319"/>
      <c r="O31" s="324">
        <v>91934741.840000004</v>
      </c>
      <c r="P31" s="319"/>
      <c r="Q31" s="318"/>
    </row>
    <row r="32" spans="2:17" ht="10.15" customHeight="1" x14ac:dyDescent="0.2">
      <c r="B32" s="323"/>
      <c r="C32" s="319"/>
      <c r="D32" s="319"/>
      <c r="E32" s="319"/>
      <c r="F32" s="319"/>
      <c r="G32" s="319"/>
      <c r="H32" s="322"/>
      <c r="I32" s="322"/>
      <c r="J32" s="322"/>
      <c r="K32" s="322"/>
      <c r="L32" s="321"/>
      <c r="M32" s="319"/>
      <c r="N32" s="319"/>
      <c r="O32" s="320"/>
      <c r="P32" s="319"/>
      <c r="Q32" s="318"/>
    </row>
    <row r="33" spans="2:17" ht="22.9" customHeight="1" x14ac:dyDescent="0.2">
      <c r="B33" s="328" t="s">
        <v>479</v>
      </c>
      <c r="C33" s="327"/>
      <c r="D33" s="327"/>
      <c r="E33" s="327"/>
      <c r="F33" s="327"/>
      <c r="G33" s="327"/>
      <c r="H33" s="326">
        <v>588803636</v>
      </c>
      <c r="I33" s="326">
        <v>83480068.019999996</v>
      </c>
      <c r="J33" s="326">
        <v>672283704.01999998</v>
      </c>
      <c r="K33" s="326">
        <v>290357891.57999998</v>
      </c>
      <c r="L33" s="325">
        <v>250374229.19999999</v>
      </c>
      <c r="M33" s="319"/>
      <c r="N33" s="319"/>
      <c r="O33" s="324">
        <v>381925812.44</v>
      </c>
      <c r="P33" s="319"/>
      <c r="Q33" s="318"/>
    </row>
    <row r="34" spans="2:17" ht="28.15" customHeight="1" x14ac:dyDescent="0.2">
      <c r="B34" s="385" t="s">
        <v>478</v>
      </c>
      <c r="C34" s="384"/>
      <c r="D34" s="384"/>
      <c r="E34" s="384"/>
      <c r="F34" s="384"/>
      <c r="G34" s="384"/>
      <c r="H34" s="326">
        <v>121613412</v>
      </c>
      <c r="I34" s="326">
        <v>2036403.29</v>
      </c>
      <c r="J34" s="326">
        <v>123649815.29000001</v>
      </c>
      <c r="K34" s="326">
        <v>66041607.039999999</v>
      </c>
      <c r="L34" s="325">
        <v>46448663.57</v>
      </c>
      <c r="M34" s="319"/>
      <c r="N34" s="319"/>
      <c r="O34" s="324">
        <v>57608208.25</v>
      </c>
      <c r="P34" s="319"/>
      <c r="Q34" s="318"/>
    </row>
    <row r="35" spans="2:17" ht="22.9" customHeight="1" x14ac:dyDescent="0.2">
      <c r="B35" s="385" t="s">
        <v>477</v>
      </c>
      <c r="C35" s="384"/>
      <c r="D35" s="384"/>
      <c r="E35" s="384"/>
      <c r="F35" s="384"/>
      <c r="G35" s="384"/>
      <c r="H35" s="326">
        <v>228655782</v>
      </c>
      <c r="I35" s="326">
        <v>45926774.020000003</v>
      </c>
      <c r="J35" s="326">
        <v>274582556.01999998</v>
      </c>
      <c r="K35" s="326">
        <v>119324429.20999999</v>
      </c>
      <c r="L35" s="325">
        <v>102191429.19</v>
      </c>
      <c r="M35" s="319"/>
      <c r="N35" s="319"/>
      <c r="O35" s="324">
        <v>155258126.81</v>
      </c>
      <c r="P35" s="319"/>
      <c r="Q35" s="318"/>
    </row>
    <row r="36" spans="2:17" ht="22.9" customHeight="1" x14ac:dyDescent="0.2">
      <c r="B36" s="385" t="s">
        <v>476</v>
      </c>
      <c r="C36" s="384"/>
      <c r="D36" s="384"/>
      <c r="E36" s="384"/>
      <c r="F36" s="384"/>
      <c r="G36" s="384"/>
      <c r="H36" s="326">
        <v>20226055</v>
      </c>
      <c r="I36" s="326">
        <v>-130973.49</v>
      </c>
      <c r="J36" s="326">
        <v>20095081.510000002</v>
      </c>
      <c r="K36" s="326">
        <v>3091997</v>
      </c>
      <c r="L36" s="325">
        <v>3004895.98</v>
      </c>
      <c r="M36" s="319"/>
      <c r="N36" s="319"/>
      <c r="O36" s="324">
        <v>17003084.510000002</v>
      </c>
      <c r="P36" s="319"/>
      <c r="Q36" s="318"/>
    </row>
    <row r="37" spans="2:17" ht="22.9" customHeight="1" x14ac:dyDescent="0.2">
      <c r="B37" s="385" t="s">
        <v>475</v>
      </c>
      <c r="C37" s="384"/>
      <c r="D37" s="384"/>
      <c r="E37" s="384"/>
      <c r="F37" s="384"/>
      <c r="G37" s="384"/>
      <c r="H37" s="326">
        <v>0</v>
      </c>
      <c r="I37" s="326">
        <v>0</v>
      </c>
      <c r="J37" s="326">
        <v>0</v>
      </c>
      <c r="K37" s="326">
        <v>0</v>
      </c>
      <c r="L37" s="325">
        <v>0</v>
      </c>
      <c r="M37" s="319"/>
      <c r="N37" s="319"/>
      <c r="O37" s="324">
        <v>0</v>
      </c>
      <c r="P37" s="319"/>
      <c r="Q37" s="318"/>
    </row>
    <row r="38" spans="2:17" ht="22.9" customHeight="1" x14ac:dyDescent="0.2">
      <c r="B38" s="385" t="s">
        <v>474</v>
      </c>
      <c r="C38" s="384"/>
      <c r="D38" s="384"/>
      <c r="E38" s="384"/>
      <c r="F38" s="384"/>
      <c r="G38" s="384"/>
      <c r="H38" s="326">
        <v>9206154</v>
      </c>
      <c r="I38" s="326">
        <v>68923.960000000006</v>
      </c>
      <c r="J38" s="326">
        <v>9275077.9600000009</v>
      </c>
      <c r="K38" s="326">
        <v>3329141.68</v>
      </c>
      <c r="L38" s="325">
        <v>3237119.69</v>
      </c>
      <c r="M38" s="319"/>
      <c r="N38" s="319"/>
      <c r="O38" s="324">
        <v>5945936.2800000003</v>
      </c>
      <c r="P38" s="319"/>
      <c r="Q38" s="318"/>
    </row>
    <row r="39" spans="2:17" ht="22.9" customHeight="1" x14ac:dyDescent="0.2">
      <c r="B39" s="385" t="s">
        <v>473</v>
      </c>
      <c r="C39" s="384"/>
      <c r="D39" s="384"/>
      <c r="E39" s="384"/>
      <c r="F39" s="384"/>
      <c r="G39" s="384"/>
      <c r="H39" s="326">
        <v>115618071</v>
      </c>
      <c r="I39" s="326">
        <v>35817846.43</v>
      </c>
      <c r="J39" s="326">
        <v>151435917.43000001</v>
      </c>
      <c r="K39" s="326">
        <v>52237767.140000001</v>
      </c>
      <c r="L39" s="325">
        <v>51586600.219999999</v>
      </c>
      <c r="M39" s="319"/>
      <c r="N39" s="319"/>
      <c r="O39" s="324">
        <v>99198150.290000007</v>
      </c>
      <c r="P39" s="319"/>
      <c r="Q39" s="318"/>
    </row>
    <row r="40" spans="2:17" ht="22.9" customHeight="1" x14ac:dyDescent="0.2">
      <c r="B40" s="385" t="s">
        <v>472</v>
      </c>
      <c r="C40" s="384"/>
      <c r="D40" s="384"/>
      <c r="E40" s="384"/>
      <c r="F40" s="384"/>
      <c r="G40" s="384"/>
      <c r="H40" s="326">
        <v>74335766</v>
      </c>
      <c r="I40" s="326">
        <v>-349239.69</v>
      </c>
      <c r="J40" s="326">
        <v>73986526.310000002</v>
      </c>
      <c r="K40" s="326">
        <v>36652208.579999998</v>
      </c>
      <c r="L40" s="325">
        <v>34298550.439999998</v>
      </c>
      <c r="M40" s="319"/>
      <c r="N40" s="319"/>
      <c r="O40" s="324">
        <v>37334317.729999997</v>
      </c>
      <c r="P40" s="319"/>
      <c r="Q40" s="318"/>
    </row>
    <row r="41" spans="2:17" ht="22.9" customHeight="1" x14ac:dyDescent="0.2">
      <c r="B41" s="385" t="s">
        <v>471</v>
      </c>
      <c r="C41" s="384"/>
      <c r="D41" s="384"/>
      <c r="E41" s="384"/>
      <c r="F41" s="384"/>
      <c r="G41" s="384"/>
      <c r="H41" s="326">
        <v>4415025</v>
      </c>
      <c r="I41" s="326">
        <v>110333.5</v>
      </c>
      <c r="J41" s="326">
        <v>4525358.5</v>
      </c>
      <c r="K41" s="326">
        <v>3050507.87</v>
      </c>
      <c r="L41" s="325">
        <v>3004612.04</v>
      </c>
      <c r="M41" s="319"/>
      <c r="N41" s="319"/>
      <c r="O41" s="324">
        <v>1474850.63</v>
      </c>
      <c r="P41" s="319"/>
      <c r="Q41" s="318"/>
    </row>
    <row r="42" spans="2:17" ht="28.15" customHeight="1" x14ac:dyDescent="0.2">
      <c r="B42" s="385" t="s">
        <v>470</v>
      </c>
      <c r="C42" s="384"/>
      <c r="D42" s="384"/>
      <c r="E42" s="384"/>
      <c r="F42" s="384"/>
      <c r="G42" s="384"/>
      <c r="H42" s="326">
        <v>14733371</v>
      </c>
      <c r="I42" s="326">
        <v>0</v>
      </c>
      <c r="J42" s="326">
        <v>14733371</v>
      </c>
      <c r="K42" s="326">
        <v>6630233.0599999996</v>
      </c>
      <c r="L42" s="325">
        <v>6602358.0700000003</v>
      </c>
      <c r="M42" s="319"/>
      <c r="N42" s="319"/>
      <c r="O42" s="324">
        <v>8103137.9400000004</v>
      </c>
      <c r="P42" s="319"/>
      <c r="Q42" s="318"/>
    </row>
    <row r="43" spans="2:17" ht="10.15" customHeight="1" x14ac:dyDescent="0.2">
      <c r="B43" s="323"/>
      <c r="C43" s="319"/>
      <c r="D43" s="319"/>
      <c r="E43" s="319"/>
      <c r="F43" s="319"/>
      <c r="G43" s="319"/>
      <c r="H43" s="322"/>
      <c r="I43" s="322"/>
      <c r="J43" s="322"/>
      <c r="K43" s="322"/>
      <c r="L43" s="321"/>
      <c r="M43" s="319"/>
      <c r="N43" s="319"/>
      <c r="O43" s="320"/>
      <c r="P43" s="319"/>
      <c r="Q43" s="318"/>
    </row>
    <row r="44" spans="2:17" ht="22.9" customHeight="1" x14ac:dyDescent="0.2">
      <c r="B44" s="328" t="s">
        <v>469</v>
      </c>
      <c r="C44" s="327"/>
      <c r="D44" s="327"/>
      <c r="E44" s="327"/>
      <c r="F44" s="327"/>
      <c r="G44" s="327"/>
      <c r="H44" s="326">
        <v>2418254267</v>
      </c>
      <c r="I44" s="326">
        <v>2360909.02</v>
      </c>
      <c r="J44" s="326">
        <v>2420615176.02</v>
      </c>
      <c r="K44" s="326">
        <v>1238249908.0999999</v>
      </c>
      <c r="L44" s="325">
        <v>1233189367.21</v>
      </c>
      <c r="M44" s="319"/>
      <c r="N44" s="319"/>
      <c r="O44" s="324">
        <v>1182365267.9200001</v>
      </c>
      <c r="P44" s="319"/>
      <c r="Q44" s="318"/>
    </row>
    <row r="45" spans="2:17" ht="31.15" customHeight="1" x14ac:dyDescent="0.2">
      <c r="B45" s="385" t="s">
        <v>468</v>
      </c>
      <c r="C45" s="384"/>
      <c r="D45" s="384"/>
      <c r="E45" s="384"/>
      <c r="F45" s="384"/>
      <c r="G45" s="384"/>
      <c r="H45" s="326">
        <v>195252265</v>
      </c>
      <c r="I45" s="326">
        <v>-1117174.77</v>
      </c>
      <c r="J45" s="326">
        <v>194135090.22999999</v>
      </c>
      <c r="K45" s="326">
        <v>60174809.890000001</v>
      </c>
      <c r="L45" s="325">
        <v>55114269</v>
      </c>
      <c r="M45" s="319"/>
      <c r="N45" s="319"/>
      <c r="O45" s="324">
        <v>133960280.34</v>
      </c>
      <c r="P45" s="319"/>
      <c r="Q45" s="318"/>
    </row>
    <row r="46" spans="2:17" ht="40.9" customHeight="1" x14ac:dyDescent="0.2">
      <c r="B46" s="385" t="s">
        <v>467</v>
      </c>
      <c r="C46" s="384"/>
      <c r="D46" s="384"/>
      <c r="E46" s="384"/>
      <c r="F46" s="384"/>
      <c r="G46" s="384"/>
      <c r="H46" s="326">
        <v>2149002002</v>
      </c>
      <c r="I46" s="326">
        <v>-2364964.98</v>
      </c>
      <c r="J46" s="326">
        <v>2146637037.02</v>
      </c>
      <c r="K46" s="326">
        <v>1098246010.8199999</v>
      </c>
      <c r="L46" s="325">
        <v>1098246010.8199999</v>
      </c>
      <c r="M46" s="319"/>
      <c r="N46" s="319"/>
      <c r="O46" s="324">
        <v>1048391026.2</v>
      </c>
      <c r="P46" s="319"/>
      <c r="Q46" s="318"/>
    </row>
    <row r="47" spans="2:17" ht="22.9" customHeight="1" x14ac:dyDescent="0.2">
      <c r="B47" s="385" t="s">
        <v>466</v>
      </c>
      <c r="C47" s="384"/>
      <c r="D47" s="384"/>
      <c r="E47" s="384"/>
      <c r="F47" s="384"/>
      <c r="G47" s="384"/>
      <c r="H47" s="326">
        <v>0</v>
      </c>
      <c r="I47" s="326">
        <v>0</v>
      </c>
      <c r="J47" s="326">
        <v>0</v>
      </c>
      <c r="K47" s="326">
        <v>0</v>
      </c>
      <c r="L47" s="325">
        <v>0</v>
      </c>
      <c r="M47" s="319"/>
      <c r="N47" s="319"/>
      <c r="O47" s="324">
        <v>0</v>
      </c>
      <c r="P47" s="319"/>
      <c r="Q47" s="318"/>
    </row>
    <row r="48" spans="2:17" ht="31.15" customHeight="1" x14ac:dyDescent="0.2">
      <c r="B48" s="385" t="s">
        <v>465</v>
      </c>
      <c r="C48" s="384"/>
      <c r="D48" s="384"/>
      <c r="E48" s="384"/>
      <c r="F48" s="384"/>
      <c r="G48" s="384"/>
      <c r="H48" s="326">
        <v>74000000</v>
      </c>
      <c r="I48" s="326">
        <v>5843048.7699999996</v>
      </c>
      <c r="J48" s="326">
        <v>79843048.769999996</v>
      </c>
      <c r="K48" s="326">
        <v>79829087.390000001</v>
      </c>
      <c r="L48" s="325">
        <v>79829087.390000001</v>
      </c>
      <c r="M48" s="319"/>
      <c r="N48" s="319"/>
      <c r="O48" s="324">
        <v>13961.38</v>
      </c>
      <c r="P48" s="319"/>
      <c r="Q48" s="318"/>
    </row>
    <row r="49" spans="2:17" ht="15" customHeight="1" x14ac:dyDescent="0.2">
      <c r="B49" s="323"/>
      <c r="C49" s="319"/>
      <c r="D49" s="319"/>
      <c r="E49" s="319"/>
      <c r="F49" s="319"/>
      <c r="G49" s="319"/>
      <c r="H49" s="322"/>
      <c r="I49" s="322"/>
      <c r="J49" s="322"/>
      <c r="K49" s="322"/>
      <c r="L49" s="321"/>
      <c r="M49" s="319"/>
      <c r="N49" s="319"/>
      <c r="O49" s="320"/>
      <c r="P49" s="319"/>
      <c r="Q49" s="318"/>
    </row>
    <row r="50" spans="2:17" ht="22.9" customHeight="1" x14ac:dyDescent="0.2">
      <c r="B50" s="394" t="s">
        <v>424</v>
      </c>
      <c r="C50" s="319"/>
      <c r="D50" s="319"/>
      <c r="E50" s="319"/>
      <c r="F50" s="319"/>
      <c r="G50" s="319"/>
      <c r="H50" s="343">
        <v>9555837774</v>
      </c>
      <c r="I50" s="343">
        <v>1750560677.3699999</v>
      </c>
      <c r="J50" s="343">
        <v>11306398451.370001</v>
      </c>
      <c r="K50" s="343">
        <v>5492580574.21</v>
      </c>
      <c r="L50" s="342">
        <v>5491929859.21</v>
      </c>
      <c r="M50" s="319"/>
      <c r="N50" s="319"/>
      <c r="O50" s="341">
        <v>5813817877.1599998</v>
      </c>
      <c r="P50" s="319"/>
      <c r="Q50" s="318"/>
    </row>
    <row r="51" spans="2:17" ht="22.9" customHeight="1" x14ac:dyDescent="0.2">
      <c r="B51" s="328" t="s">
        <v>496</v>
      </c>
      <c r="C51" s="327"/>
      <c r="D51" s="327"/>
      <c r="E51" s="327"/>
      <c r="F51" s="327"/>
      <c r="G51" s="327"/>
      <c r="H51" s="326">
        <v>130579353</v>
      </c>
      <c r="I51" s="326">
        <v>175738178.24000001</v>
      </c>
      <c r="J51" s="326">
        <v>306317531.24000001</v>
      </c>
      <c r="K51" s="326">
        <v>100391972.90000001</v>
      </c>
      <c r="L51" s="325">
        <v>100391972.90000001</v>
      </c>
      <c r="M51" s="319"/>
      <c r="N51" s="319"/>
      <c r="O51" s="324">
        <v>205925558.34</v>
      </c>
      <c r="P51" s="319"/>
      <c r="Q51" s="318"/>
    </row>
    <row r="52" spans="2:17" ht="22.9" customHeight="1" x14ac:dyDescent="0.2">
      <c r="B52" s="385" t="s">
        <v>495</v>
      </c>
      <c r="C52" s="384"/>
      <c r="D52" s="384"/>
      <c r="E52" s="384"/>
      <c r="F52" s="384"/>
      <c r="G52" s="384"/>
      <c r="H52" s="326">
        <v>0</v>
      </c>
      <c r="I52" s="326">
        <v>0</v>
      </c>
      <c r="J52" s="326">
        <v>0</v>
      </c>
      <c r="K52" s="326">
        <v>0</v>
      </c>
      <c r="L52" s="325">
        <v>0</v>
      </c>
      <c r="M52" s="319"/>
      <c r="N52" s="319"/>
      <c r="O52" s="324">
        <v>0</v>
      </c>
      <c r="P52" s="319"/>
      <c r="Q52" s="318"/>
    </row>
    <row r="53" spans="2:17" ht="22.9" customHeight="1" x14ac:dyDescent="0.2">
      <c r="B53" s="385" t="s">
        <v>494</v>
      </c>
      <c r="C53" s="384"/>
      <c r="D53" s="384"/>
      <c r="E53" s="384"/>
      <c r="F53" s="384"/>
      <c r="G53" s="384"/>
      <c r="H53" s="326">
        <v>30251082</v>
      </c>
      <c r="I53" s="326">
        <v>88753754.170000002</v>
      </c>
      <c r="J53" s="326">
        <v>119004836.17</v>
      </c>
      <c r="K53" s="326">
        <v>42975726.799999997</v>
      </c>
      <c r="L53" s="325">
        <v>42975726.799999997</v>
      </c>
      <c r="M53" s="319"/>
      <c r="N53" s="319"/>
      <c r="O53" s="324">
        <v>76029109.370000005</v>
      </c>
      <c r="P53" s="319"/>
      <c r="Q53" s="318"/>
    </row>
    <row r="54" spans="2:17" ht="28.15" customHeight="1" x14ac:dyDescent="0.2">
      <c r="B54" s="385" t="s">
        <v>493</v>
      </c>
      <c r="C54" s="384"/>
      <c r="D54" s="384"/>
      <c r="E54" s="384"/>
      <c r="F54" s="384"/>
      <c r="G54" s="384"/>
      <c r="H54" s="326">
        <v>0</v>
      </c>
      <c r="I54" s="326">
        <v>225712.8</v>
      </c>
      <c r="J54" s="326">
        <v>225712.8</v>
      </c>
      <c r="K54" s="326">
        <v>0</v>
      </c>
      <c r="L54" s="325">
        <v>0</v>
      </c>
      <c r="M54" s="319"/>
      <c r="N54" s="319"/>
      <c r="O54" s="324">
        <v>225712.8</v>
      </c>
      <c r="P54" s="319"/>
      <c r="Q54" s="318"/>
    </row>
    <row r="55" spans="2:17" ht="22.9" customHeight="1" x14ac:dyDescent="0.2">
      <c r="B55" s="393" t="s">
        <v>492</v>
      </c>
      <c r="C55" s="392"/>
      <c r="D55" s="392"/>
      <c r="E55" s="392"/>
      <c r="F55" s="392"/>
      <c r="G55" s="392"/>
      <c r="H55" s="334">
        <v>0</v>
      </c>
      <c r="I55" s="334">
        <v>0</v>
      </c>
      <c r="J55" s="334">
        <v>0</v>
      </c>
      <c r="K55" s="334">
        <v>0</v>
      </c>
      <c r="L55" s="333">
        <v>0</v>
      </c>
      <c r="M55" s="331"/>
      <c r="N55" s="331"/>
      <c r="O55" s="332">
        <v>0</v>
      </c>
      <c r="P55" s="331"/>
      <c r="Q55" s="330"/>
    </row>
    <row r="56" spans="2:17" ht="22.9" customHeight="1" x14ac:dyDescent="0.2">
      <c r="B56" s="391" t="s">
        <v>491</v>
      </c>
      <c r="C56" s="390"/>
      <c r="D56" s="390"/>
      <c r="E56" s="390"/>
      <c r="F56" s="390"/>
      <c r="G56" s="389"/>
      <c r="H56" s="377">
        <v>0</v>
      </c>
      <c r="I56" s="377">
        <v>1120000</v>
      </c>
      <c r="J56" s="326">
        <v>1120000</v>
      </c>
      <c r="K56" s="326">
        <v>0</v>
      </c>
      <c r="L56" s="325">
        <v>0</v>
      </c>
      <c r="M56" s="370"/>
      <c r="N56" s="370"/>
      <c r="O56" s="388">
        <v>1120000</v>
      </c>
      <c r="P56" s="375"/>
      <c r="Q56" s="387"/>
    </row>
    <row r="57" spans="2:17" ht="22.9" customHeight="1" x14ac:dyDescent="0.2">
      <c r="B57" s="385" t="s">
        <v>490</v>
      </c>
      <c r="C57" s="384"/>
      <c r="D57" s="384"/>
      <c r="E57" s="384"/>
      <c r="F57" s="384"/>
      <c r="G57" s="384"/>
      <c r="H57" s="326">
        <v>0</v>
      </c>
      <c r="I57" s="326">
        <v>0</v>
      </c>
      <c r="J57" s="371">
        <v>0</v>
      </c>
      <c r="K57" s="371">
        <v>0</v>
      </c>
      <c r="L57" s="325">
        <v>0</v>
      </c>
      <c r="M57" s="370"/>
      <c r="N57" s="386"/>
      <c r="O57" s="324">
        <v>0</v>
      </c>
      <c r="P57" s="319"/>
      <c r="Q57" s="318"/>
    </row>
    <row r="58" spans="2:17" ht="31.15" customHeight="1" x14ac:dyDescent="0.2">
      <c r="B58" s="385" t="s">
        <v>489</v>
      </c>
      <c r="C58" s="384"/>
      <c r="D58" s="384"/>
      <c r="E58" s="384"/>
      <c r="F58" s="384"/>
      <c r="G58" s="384"/>
      <c r="H58" s="326">
        <v>100328271</v>
      </c>
      <c r="I58" s="326">
        <v>72377689.269999996</v>
      </c>
      <c r="J58" s="326">
        <v>172705960.27000001</v>
      </c>
      <c r="K58" s="326">
        <v>44174016.100000001</v>
      </c>
      <c r="L58" s="325">
        <v>44174016.100000001</v>
      </c>
      <c r="M58" s="319"/>
      <c r="N58" s="319"/>
      <c r="O58" s="324">
        <v>128531944.17</v>
      </c>
      <c r="P58" s="319"/>
      <c r="Q58" s="318"/>
    </row>
    <row r="59" spans="2:17" ht="22.9" customHeight="1" x14ac:dyDescent="0.2">
      <c r="B59" s="385" t="s">
        <v>488</v>
      </c>
      <c r="C59" s="384"/>
      <c r="D59" s="384"/>
      <c r="E59" s="384"/>
      <c r="F59" s="384"/>
      <c r="G59" s="384"/>
      <c r="H59" s="326">
        <v>0</v>
      </c>
      <c r="I59" s="326">
        <v>13261022</v>
      </c>
      <c r="J59" s="326">
        <v>13261022</v>
      </c>
      <c r="K59" s="326">
        <v>13242230</v>
      </c>
      <c r="L59" s="325">
        <v>13242230</v>
      </c>
      <c r="M59" s="319"/>
      <c r="N59" s="319"/>
      <c r="O59" s="324">
        <v>18792</v>
      </c>
      <c r="P59" s="319"/>
      <c r="Q59" s="318"/>
    </row>
    <row r="60" spans="2:17" ht="10.15" customHeight="1" x14ac:dyDescent="0.2">
      <c r="B60" s="323"/>
      <c r="C60" s="319"/>
      <c r="D60" s="319"/>
      <c r="E60" s="319"/>
      <c r="F60" s="319"/>
      <c r="G60" s="319"/>
      <c r="H60" s="322"/>
      <c r="I60" s="322"/>
      <c r="J60" s="322"/>
      <c r="K60" s="322"/>
      <c r="L60" s="321"/>
      <c r="M60" s="319"/>
      <c r="N60" s="319"/>
      <c r="O60" s="320"/>
      <c r="P60" s="319"/>
      <c r="Q60" s="318"/>
    </row>
    <row r="61" spans="2:17" ht="22.9" customHeight="1" x14ac:dyDescent="0.2">
      <c r="B61" s="328" t="s">
        <v>487</v>
      </c>
      <c r="C61" s="327"/>
      <c r="D61" s="327"/>
      <c r="E61" s="327"/>
      <c r="F61" s="327"/>
      <c r="G61" s="327"/>
      <c r="H61" s="326">
        <v>8113885669</v>
      </c>
      <c r="I61" s="326">
        <v>977087757.16999996</v>
      </c>
      <c r="J61" s="326">
        <v>9090973426.1700001</v>
      </c>
      <c r="K61" s="326">
        <v>4336515913.2799997</v>
      </c>
      <c r="L61" s="325">
        <v>4335865198.2799997</v>
      </c>
      <c r="M61" s="319"/>
      <c r="N61" s="319"/>
      <c r="O61" s="324">
        <v>4754457512.8900003</v>
      </c>
      <c r="P61" s="319"/>
      <c r="Q61" s="318"/>
    </row>
    <row r="62" spans="2:17" ht="22.9" customHeight="1" x14ac:dyDescent="0.2">
      <c r="B62" s="385" t="s">
        <v>486</v>
      </c>
      <c r="C62" s="384"/>
      <c r="D62" s="384"/>
      <c r="E62" s="384"/>
      <c r="F62" s="384"/>
      <c r="G62" s="384"/>
      <c r="H62" s="326">
        <v>0</v>
      </c>
      <c r="I62" s="326">
        <v>0</v>
      </c>
      <c r="J62" s="326">
        <v>0</v>
      </c>
      <c r="K62" s="326">
        <v>0</v>
      </c>
      <c r="L62" s="325">
        <v>0</v>
      </c>
      <c r="M62" s="319"/>
      <c r="N62" s="319"/>
      <c r="O62" s="324">
        <v>0</v>
      </c>
      <c r="P62" s="319"/>
      <c r="Q62" s="318"/>
    </row>
    <row r="63" spans="2:17" ht="22.9" customHeight="1" x14ac:dyDescent="0.2">
      <c r="B63" s="385" t="s">
        <v>485</v>
      </c>
      <c r="C63" s="384"/>
      <c r="D63" s="384"/>
      <c r="E63" s="384"/>
      <c r="F63" s="384"/>
      <c r="G63" s="384"/>
      <c r="H63" s="326">
        <v>531095550</v>
      </c>
      <c r="I63" s="326">
        <v>166618092.27000001</v>
      </c>
      <c r="J63" s="326">
        <v>697713642.26999998</v>
      </c>
      <c r="K63" s="326">
        <v>329459499.56</v>
      </c>
      <c r="L63" s="325">
        <v>329459499.56</v>
      </c>
      <c r="M63" s="319"/>
      <c r="N63" s="319"/>
      <c r="O63" s="324">
        <v>368254142.70999998</v>
      </c>
      <c r="P63" s="319"/>
      <c r="Q63" s="318"/>
    </row>
    <row r="64" spans="2:17" ht="22.9" customHeight="1" x14ac:dyDescent="0.2">
      <c r="B64" s="385" t="s">
        <v>484</v>
      </c>
      <c r="C64" s="384"/>
      <c r="D64" s="384"/>
      <c r="E64" s="384"/>
      <c r="F64" s="384"/>
      <c r="G64" s="384"/>
      <c r="H64" s="326">
        <v>1510222218</v>
      </c>
      <c r="I64" s="326">
        <v>103100553.62</v>
      </c>
      <c r="J64" s="326">
        <v>1613322771.6199999</v>
      </c>
      <c r="K64" s="326">
        <v>798746469.16999996</v>
      </c>
      <c r="L64" s="325">
        <v>798746469.16999996</v>
      </c>
      <c r="M64" s="319"/>
      <c r="N64" s="319"/>
      <c r="O64" s="324">
        <v>814576302.45000005</v>
      </c>
      <c r="P64" s="319"/>
      <c r="Q64" s="318"/>
    </row>
    <row r="65" spans="2:17" ht="31.15" customHeight="1" x14ac:dyDescent="0.2">
      <c r="B65" s="385" t="s">
        <v>483</v>
      </c>
      <c r="C65" s="384"/>
      <c r="D65" s="384"/>
      <c r="E65" s="384"/>
      <c r="F65" s="384"/>
      <c r="G65" s="384"/>
      <c r="H65" s="326">
        <v>20224132</v>
      </c>
      <c r="I65" s="326">
        <v>77944817.659999996</v>
      </c>
      <c r="J65" s="326">
        <v>98168949.659999996</v>
      </c>
      <c r="K65" s="326">
        <v>57920689.57</v>
      </c>
      <c r="L65" s="325">
        <v>57920689.57</v>
      </c>
      <c r="M65" s="319"/>
      <c r="N65" s="319"/>
      <c r="O65" s="324">
        <v>40248260.090000004</v>
      </c>
      <c r="P65" s="319"/>
      <c r="Q65" s="318"/>
    </row>
    <row r="66" spans="2:17" ht="22.9" customHeight="1" x14ac:dyDescent="0.2">
      <c r="B66" s="385" t="s">
        <v>482</v>
      </c>
      <c r="C66" s="384"/>
      <c r="D66" s="384"/>
      <c r="E66" s="384"/>
      <c r="F66" s="384"/>
      <c r="G66" s="384"/>
      <c r="H66" s="326">
        <v>5704923178</v>
      </c>
      <c r="I66" s="326">
        <v>528845811.06</v>
      </c>
      <c r="J66" s="326">
        <v>6233768989.0600004</v>
      </c>
      <c r="K66" s="326">
        <v>2888871471.1599998</v>
      </c>
      <c r="L66" s="325">
        <v>2888220756.1599998</v>
      </c>
      <c r="M66" s="319"/>
      <c r="N66" s="319"/>
      <c r="O66" s="324">
        <v>3344897517.9000001</v>
      </c>
      <c r="P66" s="319"/>
      <c r="Q66" s="318"/>
    </row>
    <row r="67" spans="2:17" ht="22.9" customHeight="1" x14ac:dyDescent="0.2">
      <c r="B67" s="385" t="s">
        <v>481</v>
      </c>
      <c r="C67" s="384"/>
      <c r="D67" s="384"/>
      <c r="E67" s="384"/>
      <c r="F67" s="384"/>
      <c r="G67" s="384"/>
      <c r="H67" s="326">
        <v>337932796</v>
      </c>
      <c r="I67" s="326">
        <v>97302257.439999998</v>
      </c>
      <c r="J67" s="326">
        <v>435235053.44</v>
      </c>
      <c r="K67" s="326">
        <v>259241558.69999999</v>
      </c>
      <c r="L67" s="325">
        <v>259241558.69999999</v>
      </c>
      <c r="M67" s="319"/>
      <c r="N67" s="319"/>
      <c r="O67" s="324">
        <v>175993494.74000001</v>
      </c>
      <c r="P67" s="319"/>
      <c r="Q67" s="318"/>
    </row>
    <row r="68" spans="2:17" ht="22.9" customHeight="1" x14ac:dyDescent="0.2">
      <c r="B68" s="385" t="s">
        <v>480</v>
      </c>
      <c r="C68" s="384"/>
      <c r="D68" s="384"/>
      <c r="E68" s="384"/>
      <c r="F68" s="384"/>
      <c r="G68" s="384"/>
      <c r="H68" s="326">
        <v>9487795</v>
      </c>
      <c r="I68" s="326">
        <v>3276225.12</v>
      </c>
      <c r="J68" s="326">
        <v>12764020.119999999</v>
      </c>
      <c r="K68" s="326">
        <v>2276225.12</v>
      </c>
      <c r="L68" s="325">
        <v>2276225.12</v>
      </c>
      <c r="M68" s="319"/>
      <c r="N68" s="319"/>
      <c r="O68" s="324">
        <v>10487795</v>
      </c>
      <c r="P68" s="319"/>
      <c r="Q68" s="318"/>
    </row>
    <row r="69" spans="2:17" ht="10.15" customHeight="1" x14ac:dyDescent="0.2">
      <c r="B69" s="323"/>
      <c r="C69" s="319"/>
      <c r="D69" s="319"/>
      <c r="E69" s="319"/>
      <c r="F69" s="319"/>
      <c r="G69" s="319"/>
      <c r="H69" s="322"/>
      <c r="I69" s="322"/>
      <c r="J69" s="322"/>
      <c r="K69" s="322"/>
      <c r="L69" s="321"/>
      <c r="M69" s="319"/>
      <c r="N69" s="319"/>
      <c r="O69" s="320"/>
      <c r="P69" s="319"/>
      <c r="Q69" s="318"/>
    </row>
    <row r="70" spans="2:17" ht="22.9" customHeight="1" x14ac:dyDescent="0.2">
      <c r="B70" s="328" t="s">
        <v>479</v>
      </c>
      <c r="C70" s="327"/>
      <c r="D70" s="327"/>
      <c r="E70" s="327"/>
      <c r="F70" s="327"/>
      <c r="G70" s="327"/>
      <c r="H70" s="326">
        <v>109651351</v>
      </c>
      <c r="I70" s="326">
        <v>379725146.33999997</v>
      </c>
      <c r="J70" s="326">
        <v>489376497.33999997</v>
      </c>
      <c r="K70" s="326">
        <v>188021320.47999999</v>
      </c>
      <c r="L70" s="325">
        <v>188021320.47999999</v>
      </c>
      <c r="M70" s="319"/>
      <c r="N70" s="319"/>
      <c r="O70" s="324">
        <v>301355176.86000001</v>
      </c>
      <c r="P70" s="319"/>
      <c r="Q70" s="318"/>
    </row>
    <row r="71" spans="2:17" ht="31.15" customHeight="1" x14ac:dyDescent="0.2">
      <c r="B71" s="385" t="s">
        <v>478</v>
      </c>
      <c r="C71" s="384"/>
      <c r="D71" s="384"/>
      <c r="E71" s="384"/>
      <c r="F71" s="384"/>
      <c r="G71" s="384"/>
      <c r="H71" s="326">
        <v>0</v>
      </c>
      <c r="I71" s="326">
        <v>0</v>
      </c>
      <c r="J71" s="326">
        <v>0</v>
      </c>
      <c r="K71" s="326">
        <v>0</v>
      </c>
      <c r="L71" s="325">
        <v>0</v>
      </c>
      <c r="M71" s="319"/>
      <c r="N71" s="319"/>
      <c r="O71" s="324">
        <v>0</v>
      </c>
      <c r="P71" s="319"/>
      <c r="Q71" s="318"/>
    </row>
    <row r="72" spans="2:17" ht="22.9" customHeight="1" x14ac:dyDescent="0.2">
      <c r="B72" s="385" t="s">
        <v>477</v>
      </c>
      <c r="C72" s="384"/>
      <c r="D72" s="384"/>
      <c r="E72" s="384"/>
      <c r="F72" s="384"/>
      <c r="G72" s="384"/>
      <c r="H72" s="326">
        <v>0</v>
      </c>
      <c r="I72" s="326">
        <v>31890495.18</v>
      </c>
      <c r="J72" s="326">
        <v>31890495.18</v>
      </c>
      <c r="K72" s="326">
        <v>24080552.039999999</v>
      </c>
      <c r="L72" s="325">
        <v>24080552.039999999</v>
      </c>
      <c r="M72" s="319"/>
      <c r="N72" s="319"/>
      <c r="O72" s="324">
        <v>7809943.1399999997</v>
      </c>
      <c r="P72" s="319"/>
      <c r="Q72" s="318"/>
    </row>
    <row r="73" spans="2:17" ht="22.9" customHeight="1" x14ac:dyDescent="0.2">
      <c r="B73" s="385" t="s">
        <v>476</v>
      </c>
      <c r="C73" s="384"/>
      <c r="D73" s="384"/>
      <c r="E73" s="384"/>
      <c r="F73" s="384"/>
      <c r="G73" s="384"/>
      <c r="H73" s="326">
        <v>0</v>
      </c>
      <c r="I73" s="326">
        <v>0</v>
      </c>
      <c r="J73" s="326">
        <v>0</v>
      </c>
      <c r="K73" s="326">
        <v>0</v>
      </c>
      <c r="L73" s="325">
        <v>0</v>
      </c>
      <c r="M73" s="319"/>
      <c r="N73" s="319"/>
      <c r="O73" s="324">
        <v>0</v>
      </c>
      <c r="P73" s="319"/>
      <c r="Q73" s="318"/>
    </row>
    <row r="74" spans="2:17" ht="22.9" customHeight="1" x14ac:dyDescent="0.2">
      <c r="B74" s="385" t="s">
        <v>475</v>
      </c>
      <c r="C74" s="384"/>
      <c r="D74" s="384"/>
      <c r="E74" s="384"/>
      <c r="F74" s="384"/>
      <c r="G74" s="384"/>
      <c r="H74" s="326">
        <v>0</v>
      </c>
      <c r="I74" s="326">
        <v>0</v>
      </c>
      <c r="J74" s="326">
        <v>0</v>
      </c>
      <c r="K74" s="326">
        <v>0</v>
      </c>
      <c r="L74" s="325">
        <v>0</v>
      </c>
      <c r="M74" s="319"/>
      <c r="N74" s="319"/>
      <c r="O74" s="324">
        <v>0</v>
      </c>
      <c r="P74" s="319"/>
      <c r="Q74" s="318"/>
    </row>
    <row r="75" spans="2:17" ht="22.9" customHeight="1" x14ac:dyDescent="0.2">
      <c r="B75" s="385" t="s">
        <v>474</v>
      </c>
      <c r="C75" s="384"/>
      <c r="D75" s="384"/>
      <c r="E75" s="384"/>
      <c r="F75" s="384"/>
      <c r="G75" s="384"/>
      <c r="H75" s="326">
        <v>0</v>
      </c>
      <c r="I75" s="326">
        <v>2495508</v>
      </c>
      <c r="J75" s="326">
        <v>2495508</v>
      </c>
      <c r="K75" s="326">
        <v>2326206</v>
      </c>
      <c r="L75" s="325">
        <v>2326206</v>
      </c>
      <c r="M75" s="319"/>
      <c r="N75" s="319"/>
      <c r="O75" s="324">
        <v>169302</v>
      </c>
      <c r="P75" s="319"/>
      <c r="Q75" s="318"/>
    </row>
    <row r="76" spans="2:17" ht="22.9" customHeight="1" x14ac:dyDescent="0.2">
      <c r="B76" s="385" t="s">
        <v>473</v>
      </c>
      <c r="C76" s="384"/>
      <c r="D76" s="384"/>
      <c r="E76" s="384"/>
      <c r="F76" s="384"/>
      <c r="G76" s="384"/>
      <c r="H76" s="326">
        <v>92443996</v>
      </c>
      <c r="I76" s="326">
        <v>326118982.19999999</v>
      </c>
      <c r="J76" s="326">
        <v>418562978.19999999</v>
      </c>
      <c r="K76" s="326">
        <v>152692959.86000001</v>
      </c>
      <c r="L76" s="325">
        <v>152692959.86000001</v>
      </c>
      <c r="M76" s="319"/>
      <c r="N76" s="319"/>
      <c r="O76" s="324">
        <v>265870018.34</v>
      </c>
      <c r="P76" s="319"/>
      <c r="Q76" s="318"/>
    </row>
    <row r="77" spans="2:17" ht="22.9" customHeight="1" x14ac:dyDescent="0.2">
      <c r="B77" s="385" t="s">
        <v>472</v>
      </c>
      <c r="C77" s="384"/>
      <c r="D77" s="384"/>
      <c r="E77" s="384"/>
      <c r="F77" s="384"/>
      <c r="G77" s="384"/>
      <c r="H77" s="326">
        <v>17207355</v>
      </c>
      <c r="I77" s="326">
        <v>12505493.85</v>
      </c>
      <c r="J77" s="326">
        <v>29712848.850000001</v>
      </c>
      <c r="K77" s="326">
        <v>2676708.4300000002</v>
      </c>
      <c r="L77" s="325">
        <v>2676708.4300000002</v>
      </c>
      <c r="M77" s="319"/>
      <c r="N77" s="319"/>
      <c r="O77" s="324">
        <v>27036140.420000002</v>
      </c>
      <c r="P77" s="319"/>
      <c r="Q77" s="318"/>
    </row>
    <row r="78" spans="2:17" ht="22.9" customHeight="1" x14ac:dyDescent="0.2">
      <c r="B78" s="385" t="s">
        <v>471</v>
      </c>
      <c r="C78" s="384"/>
      <c r="D78" s="384"/>
      <c r="E78" s="384"/>
      <c r="F78" s="384"/>
      <c r="G78" s="384"/>
      <c r="H78" s="326">
        <v>0</v>
      </c>
      <c r="I78" s="326">
        <v>6713279.9800000004</v>
      </c>
      <c r="J78" s="326">
        <v>6713279.9800000004</v>
      </c>
      <c r="K78" s="326">
        <v>6243507.0199999996</v>
      </c>
      <c r="L78" s="325">
        <v>6243507.0199999996</v>
      </c>
      <c r="M78" s="319"/>
      <c r="N78" s="319"/>
      <c r="O78" s="324">
        <v>469772.96</v>
      </c>
      <c r="P78" s="319"/>
      <c r="Q78" s="318"/>
    </row>
    <row r="79" spans="2:17" ht="31.15" customHeight="1" x14ac:dyDescent="0.2">
      <c r="B79" s="385" t="s">
        <v>470</v>
      </c>
      <c r="C79" s="384"/>
      <c r="D79" s="384"/>
      <c r="E79" s="384"/>
      <c r="F79" s="384"/>
      <c r="G79" s="384"/>
      <c r="H79" s="326">
        <v>0</v>
      </c>
      <c r="I79" s="326">
        <v>1387.13</v>
      </c>
      <c r="J79" s="326">
        <v>1387.13</v>
      </c>
      <c r="K79" s="326">
        <v>1387.13</v>
      </c>
      <c r="L79" s="325">
        <v>1387.13</v>
      </c>
      <c r="M79" s="319"/>
      <c r="N79" s="319"/>
      <c r="O79" s="324">
        <v>0</v>
      </c>
      <c r="P79" s="319"/>
      <c r="Q79" s="318"/>
    </row>
    <row r="80" spans="2:17" ht="10.15" customHeight="1" x14ac:dyDescent="0.2">
      <c r="B80" s="323"/>
      <c r="C80" s="319"/>
      <c r="D80" s="319"/>
      <c r="E80" s="319"/>
      <c r="F80" s="319"/>
      <c r="G80" s="319"/>
      <c r="H80" s="322"/>
      <c r="I80" s="322"/>
      <c r="J80" s="322"/>
      <c r="K80" s="322"/>
      <c r="L80" s="321"/>
      <c r="M80" s="319"/>
      <c r="N80" s="319"/>
      <c r="O80" s="320"/>
      <c r="P80" s="319"/>
      <c r="Q80" s="318"/>
    </row>
    <row r="81" spans="2:17" ht="22.9" customHeight="1" x14ac:dyDescent="0.2">
      <c r="B81" s="328" t="s">
        <v>469</v>
      </c>
      <c r="C81" s="327"/>
      <c r="D81" s="327"/>
      <c r="E81" s="327"/>
      <c r="F81" s="327"/>
      <c r="G81" s="327"/>
      <c r="H81" s="326">
        <v>1201721401</v>
      </c>
      <c r="I81" s="326">
        <v>218009595.62</v>
      </c>
      <c r="J81" s="326">
        <v>1419730996.6199999</v>
      </c>
      <c r="K81" s="326">
        <v>867651367.54999995</v>
      </c>
      <c r="L81" s="325">
        <v>867651367.54999995</v>
      </c>
      <c r="M81" s="319"/>
      <c r="N81" s="319"/>
      <c r="O81" s="324">
        <v>552079629.07000005</v>
      </c>
      <c r="P81" s="319"/>
      <c r="Q81" s="318"/>
    </row>
    <row r="82" spans="2:17" ht="33" customHeight="1" x14ac:dyDescent="0.2">
      <c r="B82" s="385" t="s">
        <v>468</v>
      </c>
      <c r="C82" s="384"/>
      <c r="D82" s="384"/>
      <c r="E82" s="384"/>
      <c r="F82" s="384"/>
      <c r="G82" s="384"/>
      <c r="H82" s="326">
        <v>0</v>
      </c>
      <c r="I82" s="326">
        <v>0</v>
      </c>
      <c r="J82" s="326">
        <v>0</v>
      </c>
      <c r="K82" s="326">
        <v>0</v>
      </c>
      <c r="L82" s="325">
        <v>0</v>
      </c>
      <c r="M82" s="319"/>
      <c r="N82" s="319"/>
      <c r="O82" s="324">
        <v>0</v>
      </c>
      <c r="P82" s="319"/>
      <c r="Q82" s="318"/>
    </row>
    <row r="83" spans="2:17" ht="40.9" customHeight="1" x14ac:dyDescent="0.2">
      <c r="B83" s="385" t="s">
        <v>467</v>
      </c>
      <c r="C83" s="384"/>
      <c r="D83" s="384"/>
      <c r="E83" s="384"/>
      <c r="F83" s="384"/>
      <c r="G83" s="384"/>
      <c r="H83" s="326">
        <v>1201721401</v>
      </c>
      <c r="I83" s="326">
        <v>83478175.920000002</v>
      </c>
      <c r="J83" s="326">
        <v>1285199576.9200001</v>
      </c>
      <c r="K83" s="326">
        <v>733123912.85000002</v>
      </c>
      <c r="L83" s="325">
        <v>733123912.85000002</v>
      </c>
      <c r="M83" s="319"/>
      <c r="N83" s="319"/>
      <c r="O83" s="324">
        <v>552075664.07000005</v>
      </c>
      <c r="P83" s="319"/>
      <c r="Q83" s="318"/>
    </row>
    <row r="84" spans="2:17" ht="22.9" customHeight="1" x14ac:dyDescent="0.2">
      <c r="B84" s="385" t="s">
        <v>466</v>
      </c>
      <c r="C84" s="384"/>
      <c r="D84" s="384"/>
      <c r="E84" s="384"/>
      <c r="F84" s="384"/>
      <c r="G84" s="384"/>
      <c r="H84" s="326">
        <v>0</v>
      </c>
      <c r="I84" s="326">
        <v>0</v>
      </c>
      <c r="J84" s="326">
        <v>0</v>
      </c>
      <c r="K84" s="326">
        <v>0</v>
      </c>
      <c r="L84" s="325">
        <v>0</v>
      </c>
      <c r="M84" s="319"/>
      <c r="N84" s="319"/>
      <c r="O84" s="324">
        <v>0</v>
      </c>
      <c r="P84" s="319"/>
      <c r="Q84" s="318"/>
    </row>
    <row r="85" spans="2:17" ht="31.15" customHeight="1" x14ac:dyDescent="0.2">
      <c r="B85" s="385" t="s">
        <v>465</v>
      </c>
      <c r="C85" s="384"/>
      <c r="D85" s="384"/>
      <c r="E85" s="384"/>
      <c r="F85" s="384"/>
      <c r="G85" s="384"/>
      <c r="H85" s="326">
        <v>0</v>
      </c>
      <c r="I85" s="326">
        <v>134531419.69999999</v>
      </c>
      <c r="J85" s="326">
        <v>134531419.69999999</v>
      </c>
      <c r="K85" s="326">
        <v>134527454.69999999</v>
      </c>
      <c r="L85" s="325">
        <v>134527454.69999999</v>
      </c>
      <c r="M85" s="319"/>
      <c r="N85" s="319"/>
      <c r="O85" s="324">
        <v>3965</v>
      </c>
      <c r="P85" s="319"/>
      <c r="Q85" s="318"/>
    </row>
    <row r="86" spans="2:17" ht="22.9" customHeight="1" x14ac:dyDescent="0.2">
      <c r="B86" s="323"/>
      <c r="C86" s="319"/>
      <c r="D86" s="319"/>
      <c r="E86" s="319"/>
      <c r="F86" s="319"/>
      <c r="G86" s="319"/>
      <c r="H86" s="322"/>
      <c r="I86" s="322"/>
      <c r="J86" s="322"/>
      <c r="K86" s="322"/>
      <c r="L86" s="321"/>
      <c r="M86" s="319"/>
      <c r="N86" s="319"/>
      <c r="O86" s="320"/>
      <c r="P86" s="319"/>
      <c r="Q86" s="318"/>
    </row>
    <row r="87" spans="2:17" ht="29.45" customHeight="1" x14ac:dyDescent="0.2">
      <c r="B87" s="317" t="s">
        <v>351</v>
      </c>
      <c r="C87" s="313"/>
      <c r="D87" s="313"/>
      <c r="E87" s="313"/>
      <c r="F87" s="313"/>
      <c r="G87" s="313"/>
      <c r="H87" s="316">
        <v>19277532100</v>
      </c>
      <c r="I87" s="316">
        <v>2127787224.05</v>
      </c>
      <c r="J87" s="316">
        <v>21405319324.049999</v>
      </c>
      <c r="K87" s="316">
        <v>9934844802.1599998</v>
      </c>
      <c r="L87" s="315">
        <v>9762472899.5699997</v>
      </c>
      <c r="M87" s="313"/>
      <c r="N87" s="313"/>
      <c r="O87" s="314">
        <v>11470474521.889999</v>
      </c>
      <c r="P87" s="313"/>
      <c r="Q87" s="312"/>
    </row>
  </sheetData>
  <mergeCells count="233">
    <mergeCell ref="D3:D6"/>
    <mergeCell ref="B11:G11"/>
    <mergeCell ref="H11:N11"/>
    <mergeCell ref="O11:Q11"/>
    <mergeCell ref="B12:G12"/>
    <mergeCell ref="L12:N12"/>
    <mergeCell ref="O12:Q12"/>
    <mergeCell ref="B13:G13"/>
    <mergeCell ref="L13:N13"/>
    <mergeCell ref="O13:Q13"/>
    <mergeCell ref="B14:G14"/>
    <mergeCell ref="L14:N14"/>
    <mergeCell ref="O14:Q14"/>
    <mergeCell ref="B15:G15"/>
    <mergeCell ref="L15:N15"/>
    <mergeCell ref="O15:Q15"/>
    <mergeCell ref="B16:G16"/>
    <mergeCell ref="L16:N16"/>
    <mergeCell ref="O16:Q16"/>
    <mergeCell ref="B17:G17"/>
    <mergeCell ref="L17:N17"/>
    <mergeCell ref="O17:Q17"/>
    <mergeCell ref="B18:G18"/>
    <mergeCell ref="L18:N18"/>
    <mergeCell ref="O18:Q18"/>
    <mergeCell ref="B19:G19"/>
    <mergeCell ref="L19:N19"/>
    <mergeCell ref="O19:Q19"/>
    <mergeCell ref="B20:G20"/>
    <mergeCell ref="L20:N20"/>
    <mergeCell ref="O20:Q20"/>
    <mergeCell ref="B21:G21"/>
    <mergeCell ref="L21:N21"/>
    <mergeCell ref="O21:Q21"/>
    <mergeCell ref="B22:G22"/>
    <mergeCell ref="L22:N22"/>
    <mergeCell ref="O22:Q22"/>
    <mergeCell ref="B23:G23"/>
    <mergeCell ref="L23:N23"/>
    <mergeCell ref="O23:Q23"/>
    <mergeCell ref="B24:G24"/>
    <mergeCell ref="L24:N24"/>
    <mergeCell ref="O24:Q24"/>
    <mergeCell ref="B25:G25"/>
    <mergeCell ref="L25:N25"/>
    <mergeCell ref="O25:Q25"/>
    <mergeCell ref="B26:G26"/>
    <mergeCell ref="L26:N26"/>
    <mergeCell ref="O26:Q26"/>
    <mergeCell ref="B27:G27"/>
    <mergeCell ref="L27:N27"/>
    <mergeCell ref="O27:Q27"/>
    <mergeCell ref="B28:G28"/>
    <mergeCell ref="L28:N28"/>
    <mergeCell ref="O28:Q28"/>
    <mergeCell ref="B29:G29"/>
    <mergeCell ref="L29:N29"/>
    <mergeCell ref="O29:Q29"/>
    <mergeCell ref="B30:G30"/>
    <mergeCell ref="L30:N30"/>
    <mergeCell ref="O30:Q30"/>
    <mergeCell ref="B31:G31"/>
    <mergeCell ref="L31:N31"/>
    <mergeCell ref="O31:Q31"/>
    <mergeCell ref="B32:G32"/>
    <mergeCell ref="L32:N32"/>
    <mergeCell ref="O32:Q32"/>
    <mergeCell ref="B33:G33"/>
    <mergeCell ref="L33:N33"/>
    <mergeCell ref="O33:Q33"/>
    <mergeCell ref="B34:G34"/>
    <mergeCell ref="L34:N34"/>
    <mergeCell ref="O34:Q34"/>
    <mergeCell ref="B35:G35"/>
    <mergeCell ref="L35:N35"/>
    <mergeCell ref="O35:Q35"/>
    <mergeCell ref="B36:G36"/>
    <mergeCell ref="L36:N36"/>
    <mergeCell ref="O36:Q36"/>
    <mergeCell ref="B37:G37"/>
    <mergeCell ref="L37:N37"/>
    <mergeCell ref="O37:Q37"/>
    <mergeCell ref="B38:G38"/>
    <mergeCell ref="L38:N38"/>
    <mergeCell ref="O38:Q38"/>
    <mergeCell ref="B39:G39"/>
    <mergeCell ref="L39:N39"/>
    <mergeCell ref="O39:Q39"/>
    <mergeCell ref="B40:G40"/>
    <mergeCell ref="L40:N40"/>
    <mergeCell ref="O40:Q40"/>
    <mergeCell ref="B41:G41"/>
    <mergeCell ref="L41:N41"/>
    <mergeCell ref="O41:Q41"/>
    <mergeCell ref="B42:G42"/>
    <mergeCell ref="L42:N42"/>
    <mergeCell ref="O42:Q42"/>
    <mergeCell ref="B43:G43"/>
    <mergeCell ref="L43:N43"/>
    <mergeCell ref="O43:Q43"/>
    <mergeCell ref="B44:G44"/>
    <mergeCell ref="L44:N44"/>
    <mergeCell ref="O44:Q44"/>
    <mergeCell ref="B45:G45"/>
    <mergeCell ref="L45:N45"/>
    <mergeCell ref="O45:Q45"/>
    <mergeCell ref="B46:G46"/>
    <mergeCell ref="L46:N46"/>
    <mergeCell ref="O46:Q46"/>
    <mergeCell ref="B47:G47"/>
    <mergeCell ref="L47:N47"/>
    <mergeCell ref="O47:Q47"/>
    <mergeCell ref="B48:G48"/>
    <mergeCell ref="L48:N48"/>
    <mergeCell ref="O48:Q48"/>
    <mergeCell ref="B49:G49"/>
    <mergeCell ref="L49:N49"/>
    <mergeCell ref="O49:Q49"/>
    <mergeCell ref="B50:G50"/>
    <mergeCell ref="L50:N50"/>
    <mergeCell ref="O50:Q50"/>
    <mergeCell ref="B51:G51"/>
    <mergeCell ref="L51:N51"/>
    <mergeCell ref="O51:Q51"/>
    <mergeCell ref="B52:G52"/>
    <mergeCell ref="L52:N52"/>
    <mergeCell ref="O52:Q52"/>
    <mergeCell ref="B53:G53"/>
    <mergeCell ref="L53:N53"/>
    <mergeCell ref="O53:Q53"/>
    <mergeCell ref="B54:G54"/>
    <mergeCell ref="L54:N54"/>
    <mergeCell ref="O54:Q54"/>
    <mergeCell ref="B55:G55"/>
    <mergeCell ref="L55:N55"/>
    <mergeCell ref="O55:Q55"/>
    <mergeCell ref="B56:G56"/>
    <mergeCell ref="L56:N56"/>
    <mergeCell ref="O56:Q56"/>
    <mergeCell ref="B57:G57"/>
    <mergeCell ref="L57:N57"/>
    <mergeCell ref="O57:Q57"/>
    <mergeCell ref="B58:G58"/>
    <mergeCell ref="L58:N58"/>
    <mergeCell ref="O58:Q58"/>
    <mergeCell ref="B59:G59"/>
    <mergeCell ref="L59:N59"/>
    <mergeCell ref="O59:Q59"/>
    <mergeCell ref="B60:G60"/>
    <mergeCell ref="L60:N60"/>
    <mergeCell ref="O60:Q60"/>
    <mergeCell ref="B61:G61"/>
    <mergeCell ref="L61:N61"/>
    <mergeCell ref="O61:Q61"/>
    <mergeCell ref="B62:G62"/>
    <mergeCell ref="L62:N62"/>
    <mergeCell ref="O62:Q62"/>
    <mergeCell ref="B63:G63"/>
    <mergeCell ref="L63:N63"/>
    <mergeCell ref="O63:Q63"/>
    <mergeCell ref="B64:G64"/>
    <mergeCell ref="L64:N64"/>
    <mergeCell ref="O64:Q64"/>
    <mergeCell ref="B65:G65"/>
    <mergeCell ref="L65:N65"/>
    <mergeCell ref="O65:Q65"/>
    <mergeCell ref="B66:G66"/>
    <mergeCell ref="L66:N66"/>
    <mergeCell ref="O66:Q66"/>
    <mergeCell ref="B67:G67"/>
    <mergeCell ref="L67:N67"/>
    <mergeCell ref="O67:Q67"/>
    <mergeCell ref="B68:G68"/>
    <mergeCell ref="L68:N68"/>
    <mergeCell ref="O68:Q68"/>
    <mergeCell ref="B69:G69"/>
    <mergeCell ref="L69:N69"/>
    <mergeCell ref="O69:Q69"/>
    <mergeCell ref="B70:G70"/>
    <mergeCell ref="L70:N70"/>
    <mergeCell ref="O70:Q70"/>
    <mergeCell ref="B71:G71"/>
    <mergeCell ref="L71:N71"/>
    <mergeCell ref="O71:Q71"/>
    <mergeCell ref="B72:G72"/>
    <mergeCell ref="L72:N72"/>
    <mergeCell ref="O72:Q72"/>
    <mergeCell ref="B73:G73"/>
    <mergeCell ref="L73:N73"/>
    <mergeCell ref="O73:Q73"/>
    <mergeCell ref="B74:G74"/>
    <mergeCell ref="L74:N74"/>
    <mergeCell ref="O74:Q74"/>
    <mergeCell ref="B75:G75"/>
    <mergeCell ref="L75:N75"/>
    <mergeCell ref="O75:Q75"/>
    <mergeCell ref="B76:G76"/>
    <mergeCell ref="L76:N76"/>
    <mergeCell ref="O76:Q76"/>
    <mergeCell ref="B77:G77"/>
    <mergeCell ref="L77:N77"/>
    <mergeCell ref="O77:Q77"/>
    <mergeCell ref="B78:G78"/>
    <mergeCell ref="L78:N78"/>
    <mergeCell ref="O78:Q78"/>
    <mergeCell ref="B79:G79"/>
    <mergeCell ref="L79:N79"/>
    <mergeCell ref="O79:Q79"/>
    <mergeCell ref="B80:G80"/>
    <mergeCell ref="L80:N80"/>
    <mergeCell ref="O80:Q80"/>
    <mergeCell ref="B81:G81"/>
    <mergeCell ref="L81:N81"/>
    <mergeCell ref="O81:Q81"/>
    <mergeCell ref="B82:G82"/>
    <mergeCell ref="L82:N82"/>
    <mergeCell ref="O82:Q82"/>
    <mergeCell ref="B83:G83"/>
    <mergeCell ref="L83:N83"/>
    <mergeCell ref="O83:Q83"/>
    <mergeCell ref="B84:G84"/>
    <mergeCell ref="L84:N84"/>
    <mergeCell ref="O84:Q84"/>
    <mergeCell ref="B87:G87"/>
    <mergeCell ref="L87:N87"/>
    <mergeCell ref="O87:Q87"/>
    <mergeCell ref="F4:N7"/>
    <mergeCell ref="B85:G85"/>
    <mergeCell ref="L85:N85"/>
    <mergeCell ref="O85:Q85"/>
    <mergeCell ref="B86:G86"/>
    <mergeCell ref="L86:N86"/>
    <mergeCell ref="O86:Q86"/>
  </mergeCells>
  <pageMargins left="0.39370078740157483" right="0.39370078740157483" top="0.51181102362204722" bottom="0.51181102362204722" header="0.19685039370078741" footer="0.19685039370078741"/>
  <pageSetup scale="64" fitToHeight="0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0"/>
  <sheetViews>
    <sheetView tabSelected="1" zoomScaleNormal="100" workbookViewId="0">
      <selection activeCell="E90" sqref="E90"/>
    </sheetView>
  </sheetViews>
  <sheetFormatPr baseColWidth="10" defaultRowHeight="15" x14ac:dyDescent="0.25"/>
  <cols>
    <col min="1" max="1" width="1.140625" customWidth="1"/>
    <col min="2" max="2" width="6" customWidth="1"/>
    <col min="3" max="3" width="4.7109375" style="415" customWidth="1"/>
    <col min="4" max="4" width="46.28515625" style="415" customWidth="1"/>
    <col min="5" max="5" width="23.85546875" style="414" customWidth="1"/>
    <col min="6" max="6" width="20.140625" style="414" customWidth="1"/>
    <col min="7" max="7" width="25" style="414" customWidth="1"/>
    <col min="8" max="8" width="22.28515625" style="414" customWidth="1"/>
    <col min="9" max="9" width="23.7109375" style="414" bestFit="1" customWidth="1"/>
    <col min="10" max="10" width="23.5703125" style="414" customWidth="1"/>
    <col min="11" max="11" width="0.42578125" customWidth="1"/>
  </cols>
  <sheetData>
    <row r="1" spans="1:11" ht="12" customHeight="1" x14ac:dyDescent="0.25"/>
    <row r="2" spans="1:11" ht="16.899999999999999" customHeight="1" x14ac:dyDescent="0.25">
      <c r="B2" s="478"/>
      <c r="C2" s="477"/>
      <c r="D2" s="477"/>
      <c r="E2" s="477"/>
      <c r="F2" s="477"/>
      <c r="G2" s="477"/>
      <c r="H2" s="477"/>
      <c r="I2" s="477"/>
      <c r="J2" s="476"/>
    </row>
    <row r="3" spans="1:11" ht="19.899999999999999" customHeight="1" x14ac:dyDescent="0.25">
      <c r="B3" s="475"/>
      <c r="C3" s="474"/>
      <c r="D3" s="474"/>
      <c r="E3" s="474"/>
      <c r="F3" s="474"/>
      <c r="G3" s="474"/>
      <c r="H3" s="474"/>
      <c r="I3" s="474"/>
      <c r="J3" s="473"/>
    </row>
    <row r="4" spans="1:11" ht="19.899999999999999" customHeight="1" x14ac:dyDescent="0.25">
      <c r="B4" s="475" t="s">
        <v>531</v>
      </c>
      <c r="C4" s="474"/>
      <c r="D4" s="474"/>
      <c r="E4" s="474"/>
      <c r="F4" s="474"/>
      <c r="G4" s="474"/>
      <c r="H4" s="474"/>
      <c r="I4" s="474"/>
      <c r="J4" s="473"/>
    </row>
    <row r="5" spans="1:11" ht="16.149999999999999" customHeight="1" x14ac:dyDescent="0.25">
      <c r="B5" s="475" t="s">
        <v>530</v>
      </c>
      <c r="C5" s="474"/>
      <c r="D5" s="474"/>
      <c r="E5" s="474"/>
      <c r="F5" s="474"/>
      <c r="G5" s="474"/>
      <c r="H5" s="474"/>
      <c r="I5" s="474"/>
      <c r="J5" s="473"/>
    </row>
    <row r="6" spans="1:11" ht="18" customHeight="1" x14ac:dyDescent="0.25">
      <c r="B6" s="475" t="s">
        <v>529</v>
      </c>
      <c r="C6" s="474"/>
      <c r="D6" s="474"/>
      <c r="E6" s="474"/>
      <c r="F6" s="474"/>
      <c r="G6" s="474"/>
      <c r="H6" s="474"/>
      <c r="I6" s="474"/>
      <c r="J6" s="473"/>
    </row>
    <row r="7" spans="1:11" ht="16.899999999999999" customHeight="1" x14ac:dyDescent="0.25">
      <c r="B7" s="475" t="s">
        <v>528</v>
      </c>
      <c r="C7" s="474"/>
      <c r="D7" s="474"/>
      <c r="E7" s="474"/>
      <c r="F7" s="474"/>
      <c r="G7" s="474"/>
      <c r="H7" s="474"/>
      <c r="I7" s="474"/>
      <c r="J7" s="473"/>
    </row>
    <row r="8" spans="1:11" ht="15.75" x14ac:dyDescent="0.25">
      <c r="B8" s="475" t="s">
        <v>36</v>
      </c>
      <c r="C8" s="474"/>
      <c r="D8" s="474"/>
      <c r="E8" s="474"/>
      <c r="F8" s="474"/>
      <c r="G8" s="474"/>
      <c r="H8" s="474"/>
      <c r="I8" s="474"/>
      <c r="J8" s="473"/>
    </row>
    <row r="9" spans="1:11" ht="22.15" customHeight="1" x14ac:dyDescent="0.25">
      <c r="B9" s="472"/>
      <c r="C9" s="471"/>
      <c r="D9" s="471"/>
      <c r="E9" s="471"/>
      <c r="F9" s="471"/>
      <c r="G9" s="471"/>
      <c r="H9" s="471"/>
      <c r="I9" s="471"/>
      <c r="J9" s="470"/>
    </row>
    <row r="10" spans="1:11" ht="11.45" customHeight="1" x14ac:dyDescent="0.25">
      <c r="A10" s="2"/>
      <c r="B10" s="469"/>
      <c r="C10" s="469"/>
      <c r="D10" s="469"/>
      <c r="E10" s="468"/>
      <c r="F10" s="468"/>
      <c r="G10" s="468"/>
      <c r="H10" s="468"/>
      <c r="I10" s="468"/>
      <c r="J10" s="467"/>
    </row>
    <row r="11" spans="1:11" ht="28.15" customHeight="1" x14ac:dyDescent="0.25">
      <c r="B11" s="466" t="s">
        <v>527</v>
      </c>
      <c r="C11" s="465"/>
      <c r="D11" s="464"/>
      <c r="E11" s="463" t="s">
        <v>431</v>
      </c>
      <c r="F11" s="462"/>
      <c r="G11" s="462"/>
      <c r="H11" s="462"/>
      <c r="I11" s="461"/>
      <c r="J11" s="460" t="s">
        <v>526</v>
      </c>
    </row>
    <row r="12" spans="1:11" ht="34.15" customHeight="1" x14ac:dyDescent="0.25">
      <c r="B12" s="459"/>
      <c r="C12" s="458"/>
      <c r="D12" s="457"/>
      <c r="E12" s="455" t="s">
        <v>525</v>
      </c>
      <c r="F12" s="456" t="s">
        <v>463</v>
      </c>
      <c r="G12" s="455" t="s">
        <v>344</v>
      </c>
      <c r="H12" s="455" t="s">
        <v>113</v>
      </c>
      <c r="I12" s="455" t="s">
        <v>132</v>
      </c>
      <c r="J12" s="454"/>
    </row>
    <row r="13" spans="1:11" x14ac:dyDescent="0.25">
      <c r="B13" s="453"/>
      <c r="C13" s="452"/>
      <c r="D13" s="451"/>
      <c r="F13" s="450"/>
      <c r="H13" s="450"/>
      <c r="J13" s="450"/>
    </row>
    <row r="14" spans="1:11" x14ac:dyDescent="0.25">
      <c r="A14" s="425"/>
      <c r="B14" s="424" t="s">
        <v>524</v>
      </c>
      <c r="C14" s="423"/>
      <c r="D14" s="422"/>
      <c r="E14" s="449">
        <v>2430306608</v>
      </c>
      <c r="F14" s="435">
        <v>-8930668.0600000005</v>
      </c>
      <c r="G14" s="449">
        <v>2421375939.9400001</v>
      </c>
      <c r="H14" s="449">
        <v>1041452385.14</v>
      </c>
      <c r="I14" s="449">
        <v>1036278865.14</v>
      </c>
      <c r="J14" s="449">
        <v>1379923554.8</v>
      </c>
      <c r="K14" s="1"/>
    </row>
    <row r="15" spans="1:11" s="440" customFormat="1" x14ac:dyDescent="0.25">
      <c r="A15" s="441"/>
      <c r="B15" s="424"/>
      <c r="C15" s="438"/>
      <c r="D15" s="437"/>
      <c r="E15" s="436"/>
      <c r="F15" s="435"/>
      <c r="G15" s="436"/>
      <c r="H15" s="435"/>
      <c r="I15" s="436"/>
      <c r="J15" s="435"/>
    </row>
    <row r="16" spans="1:11" x14ac:dyDescent="0.25">
      <c r="A16" s="425"/>
      <c r="B16" s="424" t="s">
        <v>511</v>
      </c>
      <c r="C16" s="423"/>
      <c r="D16" s="422"/>
      <c r="E16" s="434">
        <v>1599172799</v>
      </c>
      <c r="F16" s="427">
        <v>-6455510.1699999999</v>
      </c>
      <c r="G16" s="434">
        <v>1592717288.8299999</v>
      </c>
      <c r="H16" s="427">
        <v>684143366.10000002</v>
      </c>
      <c r="I16" s="434">
        <v>680726639.62</v>
      </c>
      <c r="J16" s="427">
        <v>908573922.73000002</v>
      </c>
    </row>
    <row r="17" spans="1:10" s="440" customFormat="1" x14ac:dyDescent="0.25">
      <c r="A17" s="441"/>
      <c r="B17" s="424"/>
      <c r="C17" s="448"/>
      <c r="D17" s="447"/>
      <c r="E17" s="434"/>
      <c r="F17" s="427"/>
      <c r="G17" s="434"/>
      <c r="H17" s="427"/>
      <c r="I17" s="434"/>
      <c r="J17" s="427"/>
    </row>
    <row r="18" spans="1:10" x14ac:dyDescent="0.25">
      <c r="A18" s="425"/>
      <c r="B18" s="424" t="s">
        <v>510</v>
      </c>
      <c r="C18" s="433"/>
      <c r="D18" s="442"/>
      <c r="E18" s="434">
        <v>223501200</v>
      </c>
      <c r="F18" s="427">
        <v>-2774299.23</v>
      </c>
      <c r="G18" s="434">
        <v>220726900.77000001</v>
      </c>
      <c r="H18" s="427">
        <v>96649692.379999995</v>
      </c>
      <c r="I18" s="434">
        <v>96204325.680000007</v>
      </c>
      <c r="J18" s="427">
        <v>124077208.39</v>
      </c>
    </row>
    <row r="19" spans="1:10" s="440" customFormat="1" x14ac:dyDescent="0.25">
      <c r="A19" s="441"/>
      <c r="B19" s="424"/>
      <c r="C19" s="448"/>
      <c r="D19" s="447"/>
      <c r="E19" s="434"/>
      <c r="F19" s="427"/>
      <c r="G19" s="434"/>
      <c r="H19" s="427"/>
      <c r="I19" s="434"/>
      <c r="J19" s="427"/>
    </row>
    <row r="20" spans="1:10" x14ac:dyDescent="0.25">
      <c r="A20" s="425"/>
      <c r="B20" s="424" t="s">
        <v>509</v>
      </c>
      <c r="C20" s="433"/>
      <c r="D20" s="442"/>
      <c r="E20" s="434">
        <v>154246571</v>
      </c>
      <c r="F20" s="427">
        <v>-568664.30000000005</v>
      </c>
      <c r="G20" s="434">
        <v>153677906.69999999</v>
      </c>
      <c r="H20" s="427">
        <v>66857778.060000002</v>
      </c>
      <c r="I20" s="434">
        <v>66512554.210000001</v>
      </c>
      <c r="J20" s="427">
        <v>86820128.640000001</v>
      </c>
    </row>
    <row r="21" spans="1:10" hidden="1" x14ac:dyDescent="0.25">
      <c r="A21" s="425"/>
      <c r="B21" s="429"/>
      <c r="C21" s="446" t="s">
        <v>523</v>
      </c>
      <c r="D21" s="445" t="s">
        <v>522</v>
      </c>
      <c r="E21" s="443" t="s">
        <v>521</v>
      </c>
      <c r="F21" s="444"/>
      <c r="G21" s="443"/>
      <c r="H21" s="444" t="s">
        <v>520</v>
      </c>
      <c r="I21" s="443" t="s">
        <v>520</v>
      </c>
      <c r="J21" s="427"/>
    </row>
    <row r="22" spans="1:10" hidden="1" x14ac:dyDescent="0.25">
      <c r="A22" s="425"/>
      <c r="B22" s="429"/>
      <c r="C22" s="433" t="s">
        <v>519</v>
      </c>
      <c r="D22" s="442" t="s">
        <v>518</v>
      </c>
      <c r="E22" s="434">
        <v>125507123</v>
      </c>
      <c r="F22" s="427"/>
      <c r="G22" s="434"/>
      <c r="H22" s="427">
        <v>119180127.37</v>
      </c>
      <c r="I22" s="434">
        <v>119180127.37</v>
      </c>
      <c r="J22" s="427"/>
    </row>
    <row r="23" spans="1:10" hidden="1" x14ac:dyDescent="0.25">
      <c r="A23" s="425"/>
      <c r="B23" s="429"/>
      <c r="C23" s="433" t="s">
        <v>517</v>
      </c>
      <c r="D23" s="442" t="s">
        <v>516</v>
      </c>
      <c r="E23" s="434">
        <v>3093120</v>
      </c>
      <c r="F23" s="427"/>
      <c r="G23" s="434"/>
      <c r="H23" s="427">
        <v>3551044.1</v>
      </c>
      <c r="I23" s="434">
        <v>3551044.1</v>
      </c>
      <c r="J23" s="427"/>
    </row>
    <row r="24" spans="1:10" hidden="1" x14ac:dyDescent="0.25">
      <c r="A24" s="425"/>
      <c r="B24" s="429"/>
      <c r="C24" s="433" t="s">
        <v>515</v>
      </c>
      <c r="D24" s="442" t="s">
        <v>514</v>
      </c>
      <c r="E24" s="434">
        <v>937801</v>
      </c>
      <c r="F24" s="427"/>
      <c r="G24" s="434"/>
      <c r="H24" s="427">
        <v>110494.39999999999</v>
      </c>
      <c r="I24" s="434">
        <v>110494.39999999999</v>
      </c>
      <c r="J24" s="427"/>
    </row>
    <row r="25" spans="1:10" hidden="1" x14ac:dyDescent="0.25">
      <c r="A25" s="425"/>
      <c r="B25" s="429"/>
      <c r="C25" s="433"/>
      <c r="D25" s="442"/>
      <c r="E25" s="434">
        <f>SUM(E22:E24)</f>
        <v>129538044</v>
      </c>
      <c r="F25" s="427"/>
      <c r="G25" s="434"/>
      <c r="H25" s="427">
        <f>SUM(H22:H24)</f>
        <v>122841665.87</v>
      </c>
      <c r="I25" s="434">
        <f>SUM(I22:I24)</f>
        <v>122841665.87</v>
      </c>
      <c r="J25" s="427"/>
    </row>
    <row r="26" spans="1:10" hidden="1" x14ac:dyDescent="0.25">
      <c r="A26" s="425"/>
      <c r="B26" s="429"/>
      <c r="C26" s="433" t="s">
        <v>513</v>
      </c>
      <c r="D26" s="442"/>
      <c r="E26" s="434"/>
      <c r="F26" s="427"/>
      <c r="G26" s="434"/>
      <c r="H26" s="427"/>
      <c r="I26" s="434"/>
      <c r="J26" s="427"/>
    </row>
    <row r="27" spans="1:10" x14ac:dyDescent="0.25">
      <c r="A27" s="425"/>
      <c r="B27" s="429"/>
      <c r="C27" s="433"/>
      <c r="D27" s="442"/>
      <c r="E27" s="434"/>
      <c r="F27" s="427"/>
      <c r="G27" s="434"/>
      <c r="H27" s="427"/>
      <c r="I27" s="434"/>
      <c r="J27" s="427"/>
    </row>
    <row r="28" spans="1:10" x14ac:dyDescent="0.25">
      <c r="A28" s="425"/>
      <c r="B28" s="429"/>
      <c r="C28" s="433" t="s">
        <v>508</v>
      </c>
      <c r="D28" s="442"/>
      <c r="E28" s="434">
        <v>53986299.849999994</v>
      </c>
      <c r="F28" s="427">
        <v>-199032.51</v>
      </c>
      <c r="G28" s="434">
        <v>53787267.350000001</v>
      </c>
      <c r="H28" s="427">
        <v>23400222.32</v>
      </c>
      <c r="I28" s="434">
        <v>23279393.969999999</v>
      </c>
      <c r="J28" s="427">
        <v>30387045.02</v>
      </c>
    </row>
    <row r="29" spans="1:10" s="440" customFormat="1" x14ac:dyDescent="0.25">
      <c r="A29" s="441"/>
      <c r="B29" s="424"/>
      <c r="C29" s="423" t="s">
        <v>507</v>
      </c>
      <c r="D29" s="442"/>
      <c r="E29" s="434">
        <v>100260271.15000001</v>
      </c>
      <c r="F29" s="427">
        <v>-369631.8</v>
      </c>
      <c r="G29" s="434">
        <v>99890639.359999999</v>
      </c>
      <c r="H29" s="427">
        <v>43457555.740000002</v>
      </c>
      <c r="I29" s="434">
        <v>43233160.240000002</v>
      </c>
      <c r="J29" s="427">
        <v>56433083.619999997</v>
      </c>
    </row>
    <row r="30" spans="1:10" s="440" customFormat="1" x14ac:dyDescent="0.25">
      <c r="A30" s="441"/>
      <c r="B30" s="424"/>
      <c r="C30" s="423"/>
      <c r="D30" s="422"/>
      <c r="E30" s="434"/>
      <c r="F30" s="427"/>
      <c r="G30" s="434"/>
      <c r="H30" s="427"/>
      <c r="I30" s="434"/>
      <c r="J30" s="435"/>
    </row>
    <row r="31" spans="1:10" x14ac:dyDescent="0.25">
      <c r="A31" s="425"/>
      <c r="B31" s="432" t="s">
        <v>506</v>
      </c>
      <c r="C31" s="423"/>
      <c r="D31" s="422"/>
      <c r="E31" s="434">
        <v>453386038</v>
      </c>
      <c r="F31" s="439">
        <v>867805.64</v>
      </c>
      <c r="G31" s="434">
        <v>454253843.63999999</v>
      </c>
      <c r="H31" s="427">
        <v>193801548.59999999</v>
      </c>
      <c r="I31" s="434">
        <v>192835345.63</v>
      </c>
      <c r="J31" s="427">
        <v>260452295.03999999</v>
      </c>
    </row>
    <row r="32" spans="1:10" x14ac:dyDescent="0.25">
      <c r="A32" s="425"/>
      <c r="B32" s="429"/>
      <c r="C32" s="423"/>
      <c r="D32" s="422"/>
      <c r="E32" s="434"/>
      <c r="F32" s="427"/>
      <c r="G32" s="434"/>
      <c r="H32" s="427"/>
      <c r="I32" s="434"/>
      <c r="J32" s="427"/>
    </row>
    <row r="33" spans="1:10" x14ac:dyDescent="0.25">
      <c r="A33" s="425"/>
      <c r="B33" s="424" t="s">
        <v>505</v>
      </c>
      <c r="C33" s="438"/>
      <c r="D33" s="437"/>
      <c r="E33" s="431">
        <v>0</v>
      </c>
      <c r="F33" s="431">
        <v>0</v>
      </c>
      <c r="G33" s="431">
        <v>0</v>
      </c>
      <c r="H33" s="431">
        <v>0</v>
      </c>
      <c r="I33" s="431">
        <v>0</v>
      </c>
      <c r="J33" s="430">
        <v>0</v>
      </c>
    </row>
    <row r="34" spans="1:10" x14ac:dyDescent="0.25">
      <c r="A34" s="425"/>
      <c r="B34" s="424" t="s">
        <v>504</v>
      </c>
      <c r="C34" s="438"/>
      <c r="D34" s="437"/>
      <c r="E34" s="434"/>
      <c r="F34" s="427"/>
      <c r="G34" s="434"/>
      <c r="H34" s="427"/>
      <c r="I34" s="434"/>
      <c r="J34" s="427"/>
    </row>
    <row r="35" spans="1:10" x14ac:dyDescent="0.25">
      <c r="A35" s="425"/>
      <c r="B35" s="424" t="s">
        <v>503</v>
      </c>
      <c r="C35" s="438"/>
      <c r="D35" s="437"/>
      <c r="E35" s="434"/>
      <c r="F35" s="427"/>
      <c r="G35" s="434"/>
      <c r="H35" s="427"/>
      <c r="I35" s="434"/>
      <c r="J35" s="427"/>
    </row>
    <row r="36" spans="1:10" x14ac:dyDescent="0.25">
      <c r="A36" s="425"/>
      <c r="B36" s="429"/>
      <c r="C36" s="423" t="s">
        <v>502</v>
      </c>
      <c r="D36" s="422"/>
      <c r="E36" s="431">
        <v>0</v>
      </c>
      <c r="F36" s="431">
        <v>0</v>
      </c>
      <c r="G36" s="431">
        <v>0</v>
      </c>
      <c r="H36" s="431">
        <v>0</v>
      </c>
      <c r="I36" s="431">
        <v>0</v>
      </c>
      <c r="J36" s="430">
        <v>0</v>
      </c>
    </row>
    <row r="37" spans="1:10" x14ac:dyDescent="0.25">
      <c r="A37" s="425"/>
      <c r="B37" s="429"/>
      <c r="C37" s="423" t="s">
        <v>501</v>
      </c>
      <c r="D37" s="422"/>
      <c r="E37" s="431">
        <v>0</v>
      </c>
      <c r="F37" s="431">
        <v>0</v>
      </c>
      <c r="G37" s="431">
        <v>0</v>
      </c>
      <c r="H37" s="431">
        <v>0</v>
      </c>
      <c r="I37" s="431">
        <v>0</v>
      </c>
      <c r="J37" s="430">
        <v>0</v>
      </c>
    </row>
    <row r="38" spans="1:10" x14ac:dyDescent="0.25">
      <c r="A38" s="425"/>
      <c r="B38" s="429"/>
      <c r="C38" s="423"/>
      <c r="D38" s="422"/>
      <c r="E38" s="434"/>
      <c r="F38" s="427"/>
      <c r="G38" s="434"/>
      <c r="H38" s="427"/>
      <c r="I38" s="434"/>
      <c r="J38" s="427"/>
    </row>
    <row r="39" spans="1:10" x14ac:dyDescent="0.25">
      <c r="A39" s="425"/>
      <c r="B39" s="424" t="s">
        <v>500</v>
      </c>
      <c r="C39" s="423"/>
      <c r="D39" s="422"/>
      <c r="E39" s="431">
        <v>0</v>
      </c>
      <c r="F39" s="431">
        <v>0</v>
      </c>
      <c r="G39" s="431">
        <v>0</v>
      </c>
      <c r="H39" s="431">
        <v>0</v>
      </c>
      <c r="I39" s="431">
        <v>0</v>
      </c>
      <c r="J39" s="430">
        <v>0</v>
      </c>
    </row>
    <row r="40" spans="1:10" x14ac:dyDescent="0.25">
      <c r="A40" s="425"/>
      <c r="B40" s="429"/>
      <c r="C40" s="423"/>
      <c r="D40" s="422"/>
      <c r="E40" s="434"/>
      <c r="F40" s="427"/>
      <c r="G40" s="434"/>
      <c r="H40" s="427"/>
      <c r="I40" s="434"/>
      <c r="J40" s="427"/>
    </row>
    <row r="41" spans="1:10" x14ac:dyDescent="0.25">
      <c r="A41" s="425"/>
      <c r="B41" s="424" t="s">
        <v>512</v>
      </c>
      <c r="C41" s="423"/>
      <c r="D41" s="422"/>
      <c r="E41" s="436">
        <f>E43+E45</f>
        <v>4106257679.52</v>
      </c>
      <c r="F41" s="435">
        <f>F43+F45</f>
        <v>4140871.6800000002</v>
      </c>
      <c r="G41" s="435">
        <f>G43+G45</f>
        <v>4110398551.1999998</v>
      </c>
      <c r="H41" s="435">
        <f>H43+H45</f>
        <v>1713626012.75</v>
      </c>
      <c r="I41" s="435">
        <f>I43+I45</f>
        <v>1713626012.75</v>
      </c>
      <c r="J41" s="435">
        <f>J43+J45</f>
        <v>2396772538.4500003</v>
      </c>
    </row>
    <row r="42" spans="1:10" x14ac:dyDescent="0.25">
      <c r="A42" s="425"/>
      <c r="B42" s="424"/>
      <c r="C42" s="423"/>
      <c r="D42" s="422"/>
      <c r="E42" s="436"/>
      <c r="F42" s="435"/>
      <c r="G42" s="436"/>
      <c r="H42" s="435"/>
      <c r="I42" s="436"/>
      <c r="J42" s="435"/>
    </row>
    <row r="43" spans="1:10" x14ac:dyDescent="0.25">
      <c r="A43" s="425"/>
      <c r="B43" s="424" t="s">
        <v>511</v>
      </c>
      <c r="C43" s="423"/>
      <c r="D43" s="422"/>
      <c r="E43" s="431">
        <v>0</v>
      </c>
      <c r="F43" s="427">
        <v>4140871.6800000002</v>
      </c>
      <c r="G43" s="434">
        <v>4140871.6800000002</v>
      </c>
      <c r="H43" s="427">
        <v>3964579.15</v>
      </c>
      <c r="I43" s="434">
        <v>3964579.15</v>
      </c>
      <c r="J43" s="427">
        <v>176292.53</v>
      </c>
    </row>
    <row r="44" spans="1:10" x14ac:dyDescent="0.25">
      <c r="A44" s="425"/>
      <c r="B44" s="429"/>
      <c r="C44" s="423"/>
      <c r="D44" s="422"/>
      <c r="E44" s="434"/>
      <c r="F44" s="427"/>
      <c r="G44" s="434"/>
      <c r="H44" s="427"/>
      <c r="I44" s="434"/>
      <c r="J44" s="427"/>
    </row>
    <row r="45" spans="1:10" x14ac:dyDescent="0.25">
      <c r="A45" s="425"/>
      <c r="B45" s="424" t="s">
        <v>510</v>
      </c>
      <c r="C45" s="423"/>
      <c r="D45" s="422"/>
      <c r="E45" s="434">
        <v>4106257679.52</v>
      </c>
      <c r="F45" s="427">
        <v>0</v>
      </c>
      <c r="G45" s="434">
        <v>4106257679.52</v>
      </c>
      <c r="H45" s="427">
        <v>1709661433.5999999</v>
      </c>
      <c r="I45" s="434">
        <v>1709661433.5999999</v>
      </c>
      <c r="J45" s="427">
        <v>2396596245.9200001</v>
      </c>
    </row>
    <row r="46" spans="1:10" x14ac:dyDescent="0.25">
      <c r="A46" s="425"/>
      <c r="B46" s="429"/>
      <c r="C46" s="423"/>
      <c r="D46" s="422"/>
      <c r="E46" s="421"/>
      <c r="F46" s="420"/>
      <c r="G46" s="421"/>
      <c r="H46" s="420"/>
      <c r="I46" s="421"/>
      <c r="J46" s="420"/>
    </row>
    <row r="47" spans="1:10" x14ac:dyDescent="0.25">
      <c r="A47" s="425"/>
      <c r="B47" s="424" t="s">
        <v>509</v>
      </c>
      <c r="C47" s="423"/>
      <c r="D47" s="422"/>
      <c r="E47" s="431">
        <v>0</v>
      </c>
      <c r="F47" s="431">
        <v>0</v>
      </c>
      <c r="G47" s="431">
        <v>0</v>
      </c>
      <c r="H47" s="431">
        <v>0</v>
      </c>
      <c r="I47" s="431">
        <v>0</v>
      </c>
      <c r="J47" s="430">
        <v>0</v>
      </c>
    </row>
    <row r="48" spans="1:10" x14ac:dyDescent="0.25">
      <c r="A48" s="425"/>
      <c r="B48" s="429"/>
      <c r="C48" s="433" t="s">
        <v>508</v>
      </c>
      <c r="D48" s="422"/>
      <c r="E48" s="431">
        <v>0</v>
      </c>
      <c r="F48" s="431">
        <v>0</v>
      </c>
      <c r="G48" s="431">
        <v>0</v>
      </c>
      <c r="H48" s="431">
        <v>0</v>
      </c>
      <c r="I48" s="431">
        <v>0</v>
      </c>
      <c r="J48" s="430">
        <v>0</v>
      </c>
    </row>
    <row r="49" spans="1:10" x14ac:dyDescent="0.25">
      <c r="A49" s="425"/>
      <c r="B49" s="429"/>
      <c r="C49" s="423" t="s">
        <v>507</v>
      </c>
      <c r="D49" s="422"/>
      <c r="E49" s="431">
        <v>0</v>
      </c>
      <c r="F49" s="431">
        <v>0</v>
      </c>
      <c r="G49" s="431">
        <v>0</v>
      </c>
      <c r="H49" s="431">
        <v>0</v>
      </c>
      <c r="I49" s="431">
        <v>0</v>
      </c>
      <c r="J49" s="430">
        <v>0</v>
      </c>
    </row>
    <row r="50" spans="1:10" x14ac:dyDescent="0.25">
      <c r="A50" s="425"/>
      <c r="B50" s="429"/>
      <c r="C50" s="423"/>
      <c r="D50" s="422"/>
      <c r="E50" s="421"/>
      <c r="F50" s="420"/>
      <c r="G50" s="421"/>
      <c r="H50" s="420"/>
      <c r="I50" s="421"/>
      <c r="J50" s="420"/>
    </row>
    <row r="51" spans="1:10" x14ac:dyDescent="0.25">
      <c r="A51" s="425"/>
      <c r="B51" s="432" t="s">
        <v>506</v>
      </c>
      <c r="C51" s="423"/>
      <c r="D51" s="422"/>
      <c r="E51" s="431">
        <v>0</v>
      </c>
      <c r="F51" s="431">
        <v>0</v>
      </c>
      <c r="G51" s="431">
        <v>0</v>
      </c>
      <c r="H51" s="431">
        <v>0</v>
      </c>
      <c r="I51" s="431">
        <v>0</v>
      </c>
      <c r="J51" s="430">
        <v>0</v>
      </c>
    </row>
    <row r="52" spans="1:10" x14ac:dyDescent="0.25">
      <c r="A52" s="425"/>
      <c r="B52" s="429"/>
      <c r="C52" s="423"/>
      <c r="D52" s="422"/>
      <c r="E52" s="421"/>
      <c r="F52" s="420"/>
      <c r="G52" s="421"/>
      <c r="H52" s="420"/>
      <c r="I52" s="421"/>
      <c r="J52" s="420"/>
    </row>
    <row r="53" spans="1:10" x14ac:dyDescent="0.25">
      <c r="A53" s="425"/>
      <c r="B53" s="424" t="s">
        <v>505</v>
      </c>
      <c r="C53" s="423"/>
      <c r="D53" s="422"/>
      <c r="E53" s="431">
        <v>0</v>
      </c>
      <c r="F53" s="431">
        <v>0</v>
      </c>
      <c r="G53" s="431">
        <v>0</v>
      </c>
      <c r="H53" s="431">
        <v>0</v>
      </c>
      <c r="I53" s="431">
        <v>0</v>
      </c>
      <c r="J53" s="430">
        <v>0</v>
      </c>
    </row>
    <row r="54" spans="1:10" x14ac:dyDescent="0.25">
      <c r="A54" s="425"/>
      <c r="B54" s="424" t="s">
        <v>504</v>
      </c>
      <c r="C54" s="423"/>
      <c r="D54" s="422"/>
      <c r="E54" s="421"/>
      <c r="F54" s="420"/>
      <c r="G54" s="421"/>
      <c r="H54" s="420"/>
      <c r="I54" s="421"/>
      <c r="J54" s="420"/>
    </row>
    <row r="55" spans="1:10" x14ac:dyDescent="0.25">
      <c r="A55" s="425"/>
      <c r="B55" s="424" t="s">
        <v>503</v>
      </c>
      <c r="C55" s="423"/>
      <c r="D55" s="422"/>
      <c r="E55" s="421"/>
      <c r="F55" s="420"/>
      <c r="G55" s="421"/>
      <c r="H55" s="420"/>
      <c r="I55" s="421"/>
      <c r="J55" s="420"/>
    </row>
    <row r="56" spans="1:10" x14ac:dyDescent="0.25">
      <c r="A56" s="425"/>
      <c r="B56" s="424"/>
      <c r="C56" s="423" t="s">
        <v>502</v>
      </c>
      <c r="D56" s="422"/>
      <c r="E56" s="431">
        <v>0</v>
      </c>
      <c r="F56" s="431">
        <v>0</v>
      </c>
      <c r="G56" s="431">
        <v>0</v>
      </c>
      <c r="H56" s="431">
        <v>0</v>
      </c>
      <c r="I56" s="431">
        <v>0</v>
      </c>
      <c r="J56" s="430">
        <v>0</v>
      </c>
    </row>
    <row r="57" spans="1:10" x14ac:dyDescent="0.25">
      <c r="A57" s="425"/>
      <c r="B57" s="424"/>
      <c r="C57" s="423" t="s">
        <v>501</v>
      </c>
      <c r="D57" s="422"/>
      <c r="E57" s="431">
        <v>0</v>
      </c>
      <c r="F57" s="431">
        <v>0</v>
      </c>
      <c r="G57" s="431">
        <v>0</v>
      </c>
      <c r="H57" s="431">
        <v>0</v>
      </c>
      <c r="I57" s="431">
        <v>0</v>
      </c>
      <c r="J57" s="430">
        <v>0</v>
      </c>
    </row>
    <row r="58" spans="1:10" x14ac:dyDescent="0.25">
      <c r="A58" s="425"/>
      <c r="B58" s="429"/>
      <c r="C58" s="423"/>
      <c r="D58" s="422"/>
      <c r="E58" s="421"/>
      <c r="F58" s="420"/>
      <c r="G58" s="421"/>
      <c r="H58" s="420"/>
      <c r="I58" s="421"/>
      <c r="J58" s="420"/>
    </row>
    <row r="59" spans="1:10" x14ac:dyDescent="0.25">
      <c r="A59" s="425"/>
      <c r="B59" s="424" t="s">
        <v>500</v>
      </c>
      <c r="C59" s="423"/>
      <c r="D59" s="422"/>
      <c r="E59" s="431">
        <v>0</v>
      </c>
      <c r="F59" s="431">
        <v>0</v>
      </c>
      <c r="G59" s="431">
        <v>0</v>
      </c>
      <c r="H59" s="431">
        <v>0</v>
      </c>
      <c r="I59" s="431">
        <v>0</v>
      </c>
      <c r="J59" s="430">
        <v>0</v>
      </c>
    </row>
    <row r="60" spans="1:10" x14ac:dyDescent="0.25">
      <c r="A60" s="425"/>
      <c r="B60" s="429"/>
      <c r="C60" s="423"/>
      <c r="D60" s="422"/>
      <c r="E60" s="421"/>
      <c r="F60" s="420"/>
      <c r="G60" s="421"/>
      <c r="H60" s="420"/>
      <c r="I60" s="421"/>
      <c r="J60" s="420"/>
    </row>
    <row r="61" spans="1:10" x14ac:dyDescent="0.25">
      <c r="A61" s="425"/>
      <c r="B61" s="424" t="s">
        <v>499</v>
      </c>
      <c r="C61" s="423"/>
      <c r="D61" s="422"/>
      <c r="E61" s="428">
        <f>E41+E14</f>
        <v>6536564287.5200005</v>
      </c>
      <c r="F61" s="427">
        <f>F41+F14</f>
        <v>-4789796.3800000008</v>
      </c>
      <c r="G61" s="426">
        <f>G41+G14</f>
        <v>6531774491.1399994</v>
      </c>
      <c r="H61" s="426">
        <f>H41+H14</f>
        <v>2755078397.8899999</v>
      </c>
      <c r="I61" s="426">
        <f>I41+I14</f>
        <v>2749904877.8899999</v>
      </c>
      <c r="J61" s="426">
        <f>J41+J14</f>
        <v>3776696093.25</v>
      </c>
    </row>
    <row r="62" spans="1:10" x14ac:dyDescent="0.25">
      <c r="A62" s="425"/>
      <c r="B62" s="424" t="s">
        <v>498</v>
      </c>
      <c r="C62" s="423"/>
      <c r="D62" s="422"/>
      <c r="E62" s="421"/>
      <c r="F62" s="420"/>
      <c r="G62" s="421"/>
      <c r="H62" s="420"/>
      <c r="I62" s="421"/>
      <c r="J62" s="420"/>
    </row>
    <row r="63" spans="1:10" ht="6" customHeight="1" x14ac:dyDescent="0.25">
      <c r="B63" s="10"/>
      <c r="C63" s="419"/>
      <c r="D63" s="418"/>
      <c r="E63" s="417"/>
      <c r="F63" s="416"/>
      <c r="G63" s="417"/>
      <c r="H63" s="416"/>
      <c r="I63" s="417"/>
      <c r="J63" s="416"/>
    </row>
    <row r="88" spans="3:10" x14ac:dyDescent="0.25">
      <c r="C88"/>
      <c r="D88"/>
      <c r="E88"/>
      <c r="H88"/>
      <c r="I88"/>
      <c r="J88"/>
    </row>
    <row r="89" spans="3:10" x14ac:dyDescent="0.25">
      <c r="C89"/>
      <c r="D89"/>
      <c r="E89"/>
      <c r="H89"/>
      <c r="I89"/>
      <c r="J89"/>
    </row>
    <row r="90" spans="3:10" x14ac:dyDescent="0.25">
      <c r="C90"/>
      <c r="D90"/>
      <c r="E90"/>
      <c r="H90"/>
      <c r="I90"/>
      <c r="J90"/>
    </row>
  </sheetData>
  <mergeCells count="10">
    <mergeCell ref="B5:J5"/>
    <mergeCell ref="B7:J7"/>
    <mergeCell ref="E11:I11"/>
    <mergeCell ref="B11:D12"/>
    <mergeCell ref="B2:J2"/>
    <mergeCell ref="B6:J6"/>
    <mergeCell ref="B8:J8"/>
    <mergeCell ref="B4:J4"/>
    <mergeCell ref="B3:J3"/>
    <mergeCell ref="J11:J12"/>
  </mergeCells>
  <pageMargins left="0.39370078740157483" right="0.39370078740157483" top="0.51181102362204722" bottom="0.59055118110236227" header="0.31496062992125984" footer="0.31496062992125984"/>
  <pageSetup scale="4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6"/>
  <sheetViews>
    <sheetView topLeftCell="A46" workbookViewId="0">
      <selection activeCell="A2" sqref="A2:F2"/>
    </sheetView>
  </sheetViews>
  <sheetFormatPr baseColWidth="10" defaultRowHeight="11.25" x14ac:dyDescent="0.2"/>
  <cols>
    <col min="1" max="1" width="64.7109375" style="66" customWidth="1"/>
    <col min="2" max="2" width="16.7109375" style="57" customWidth="1"/>
    <col min="3" max="3" width="16.7109375" style="66" customWidth="1"/>
    <col min="4" max="4" width="64.7109375" style="66" customWidth="1"/>
    <col min="5" max="6" width="16.7109375" style="130" customWidth="1"/>
    <col min="7" max="8" width="13" style="66" bestFit="1" customWidth="1"/>
    <col min="9" max="16384" width="11.42578125" style="66"/>
  </cols>
  <sheetData>
    <row r="1" spans="1:6" ht="12" x14ac:dyDescent="0.2">
      <c r="A1" s="164" t="s">
        <v>153</v>
      </c>
      <c r="B1" s="164"/>
      <c r="C1" s="164"/>
      <c r="D1" s="164"/>
      <c r="E1" s="164"/>
      <c r="F1" s="164"/>
    </row>
    <row r="2" spans="1:6" ht="12" x14ac:dyDescent="0.2">
      <c r="A2" s="164" t="s">
        <v>154</v>
      </c>
      <c r="B2" s="164"/>
      <c r="C2" s="164"/>
      <c r="D2" s="164"/>
      <c r="E2" s="164"/>
      <c r="F2" s="164"/>
    </row>
    <row r="3" spans="1:6" ht="12" x14ac:dyDescent="0.2">
      <c r="A3" s="164" t="s">
        <v>155</v>
      </c>
      <c r="B3" s="164"/>
      <c r="C3" s="164"/>
      <c r="D3" s="164"/>
      <c r="E3" s="164"/>
      <c r="F3" s="164"/>
    </row>
    <row r="4" spans="1:6" ht="39" customHeight="1" x14ac:dyDescent="0.2">
      <c r="A4" s="165" t="s">
        <v>36</v>
      </c>
      <c r="B4" s="165"/>
      <c r="C4" s="165"/>
      <c r="D4" s="165"/>
      <c r="E4" s="165"/>
      <c r="F4" s="165"/>
    </row>
    <row r="5" spans="1:6" ht="34.5" customHeight="1" x14ac:dyDescent="0.2">
      <c r="A5" s="97" t="s">
        <v>130</v>
      </c>
      <c r="B5" s="97">
        <v>2017</v>
      </c>
      <c r="C5" s="98">
        <v>2016</v>
      </c>
      <c r="D5" s="99" t="s">
        <v>130</v>
      </c>
      <c r="E5" s="97">
        <v>2017</v>
      </c>
      <c r="F5" s="98">
        <v>2016</v>
      </c>
    </row>
    <row r="6" spans="1:6" ht="12" x14ac:dyDescent="0.2">
      <c r="A6" s="100" t="s">
        <v>156</v>
      </c>
      <c r="B6" s="101"/>
      <c r="C6" s="102"/>
      <c r="D6" s="100" t="s">
        <v>157</v>
      </c>
      <c r="E6" s="103"/>
      <c r="F6" s="103"/>
    </row>
    <row r="7" spans="1:6" ht="12" x14ac:dyDescent="0.2">
      <c r="A7" s="104" t="s">
        <v>158</v>
      </c>
      <c r="B7" s="105"/>
      <c r="C7" s="106"/>
      <c r="D7" s="104" t="s">
        <v>159</v>
      </c>
      <c r="E7" s="107"/>
      <c r="F7" s="107"/>
    </row>
    <row r="8" spans="1:6" ht="12" x14ac:dyDescent="0.2">
      <c r="A8" s="104"/>
      <c r="B8" s="105"/>
      <c r="C8" s="106"/>
      <c r="D8" s="104"/>
      <c r="E8" s="107"/>
      <c r="F8" s="107"/>
    </row>
    <row r="9" spans="1:6" ht="12" x14ac:dyDescent="0.2">
      <c r="A9" s="104" t="s">
        <v>160</v>
      </c>
      <c r="B9" s="108">
        <f>SUM(B10:B16)</f>
        <v>1957785414.22</v>
      </c>
      <c r="C9" s="108">
        <f>SUM(C10:C16)</f>
        <v>1213303171.04</v>
      </c>
      <c r="D9" s="104" t="s">
        <v>161</v>
      </c>
      <c r="E9" s="108">
        <f>SUM(E10:E18)</f>
        <v>312406014.83999997</v>
      </c>
      <c r="F9" s="108">
        <f>SUM(F10:F18)</f>
        <v>428495624.42000002</v>
      </c>
    </row>
    <row r="10" spans="1:6" ht="12" x14ac:dyDescent="0.2">
      <c r="A10" s="109" t="s">
        <v>162</v>
      </c>
      <c r="B10" s="107">
        <v>1136359</v>
      </c>
      <c r="C10" s="107">
        <v>993800</v>
      </c>
      <c r="D10" s="109" t="s">
        <v>163</v>
      </c>
      <c r="E10" s="107">
        <v>0</v>
      </c>
      <c r="F10" s="107">
        <v>0</v>
      </c>
    </row>
    <row r="11" spans="1:6" ht="12" x14ac:dyDescent="0.2">
      <c r="A11" s="109" t="s">
        <v>164</v>
      </c>
      <c r="B11" s="107">
        <v>54524374.549999997</v>
      </c>
      <c r="C11" s="107">
        <v>338584680.93000001</v>
      </c>
      <c r="D11" s="109" t="s">
        <v>165</v>
      </c>
      <c r="E11" s="107">
        <v>78674911.659999996</v>
      </c>
      <c r="F11" s="107">
        <v>217861056.43000001</v>
      </c>
    </row>
    <row r="12" spans="1:6" ht="12" x14ac:dyDescent="0.2">
      <c r="A12" s="109" t="s">
        <v>166</v>
      </c>
      <c r="B12" s="107">
        <v>0</v>
      </c>
      <c r="C12" s="107">
        <v>0</v>
      </c>
      <c r="D12" s="109" t="s">
        <v>167</v>
      </c>
      <c r="E12" s="107">
        <v>2891404.35</v>
      </c>
      <c r="F12" s="107">
        <v>25194591.059999999</v>
      </c>
    </row>
    <row r="13" spans="1:6" ht="12" x14ac:dyDescent="0.2">
      <c r="A13" s="109" t="s">
        <v>168</v>
      </c>
      <c r="B13" s="107">
        <v>1785718621.4200001</v>
      </c>
      <c r="C13" s="107">
        <v>780560379.88999999</v>
      </c>
      <c r="D13" s="109" t="s">
        <v>169</v>
      </c>
      <c r="E13" s="107">
        <v>11922128.52</v>
      </c>
      <c r="F13" s="107">
        <v>7771716.1299999999</v>
      </c>
    </row>
    <row r="14" spans="1:6" ht="12" x14ac:dyDescent="0.2">
      <c r="A14" s="109" t="s">
        <v>170</v>
      </c>
      <c r="B14" s="107">
        <v>0</v>
      </c>
      <c r="C14" s="107">
        <v>0</v>
      </c>
      <c r="D14" s="109" t="s">
        <v>171</v>
      </c>
      <c r="E14" s="107">
        <v>99554373.349999994</v>
      </c>
      <c r="F14" s="107">
        <v>56018355.210000001</v>
      </c>
    </row>
    <row r="15" spans="1:6" ht="15.75" customHeight="1" x14ac:dyDescent="0.2">
      <c r="A15" s="109" t="s">
        <v>172</v>
      </c>
      <c r="B15" s="107">
        <v>116406059.25</v>
      </c>
      <c r="C15" s="107">
        <v>93164310.219999999</v>
      </c>
      <c r="D15" s="109" t="s">
        <v>173</v>
      </c>
      <c r="E15" s="107">
        <v>5060540.8899999997</v>
      </c>
      <c r="F15" s="107">
        <v>0</v>
      </c>
    </row>
    <row r="16" spans="1:6" ht="12" x14ac:dyDescent="0.2">
      <c r="A16" s="109" t="s">
        <v>174</v>
      </c>
      <c r="B16" s="107">
        <v>0</v>
      </c>
      <c r="C16" s="107">
        <v>0</v>
      </c>
      <c r="D16" s="109" t="s">
        <v>175</v>
      </c>
      <c r="E16" s="107">
        <v>110963830.18000001</v>
      </c>
      <c r="F16" s="107">
        <v>78798122.650000006</v>
      </c>
    </row>
    <row r="17" spans="1:6" ht="12" x14ac:dyDescent="0.2">
      <c r="A17" s="109"/>
      <c r="B17" s="107"/>
      <c r="C17" s="107"/>
      <c r="D17" s="109" t="s">
        <v>176</v>
      </c>
      <c r="E17" s="107">
        <v>0</v>
      </c>
      <c r="F17" s="107">
        <v>0</v>
      </c>
    </row>
    <row r="18" spans="1:6" ht="12" x14ac:dyDescent="0.2">
      <c r="A18" s="110" t="s">
        <v>177</v>
      </c>
      <c r="B18" s="108">
        <f>SUM(B19:B25)</f>
        <v>98336302.25</v>
      </c>
      <c r="C18" s="108">
        <f>SUM(C19:C25)</f>
        <v>108523228.14</v>
      </c>
      <c r="D18" s="109" t="s">
        <v>178</v>
      </c>
      <c r="E18" s="107">
        <v>3338825.89</v>
      </c>
      <c r="F18" s="107">
        <v>42851782.939999998</v>
      </c>
    </row>
    <row r="19" spans="1:6" ht="12" x14ac:dyDescent="0.2">
      <c r="A19" s="109" t="s">
        <v>179</v>
      </c>
      <c r="B19" s="107">
        <v>0</v>
      </c>
      <c r="C19" s="107">
        <v>0</v>
      </c>
      <c r="D19" s="109"/>
      <c r="E19" s="107"/>
      <c r="F19" s="107"/>
    </row>
    <row r="20" spans="1:6" ht="12" x14ac:dyDescent="0.2">
      <c r="A20" s="109" t="s">
        <v>180</v>
      </c>
      <c r="B20" s="107">
        <v>0</v>
      </c>
      <c r="C20" s="107">
        <v>0</v>
      </c>
      <c r="D20" s="104" t="s">
        <v>181</v>
      </c>
      <c r="E20" s="108">
        <f>SUM(E21:E23)</f>
        <v>0</v>
      </c>
      <c r="F20" s="108">
        <f>SUM(F21:F23)</f>
        <v>0</v>
      </c>
    </row>
    <row r="21" spans="1:6" ht="12" x14ac:dyDescent="0.2">
      <c r="A21" s="109" t="s">
        <v>182</v>
      </c>
      <c r="B21" s="107">
        <v>2475862.84</v>
      </c>
      <c r="C21" s="107">
        <v>1259896.77</v>
      </c>
      <c r="D21" s="109" t="s">
        <v>183</v>
      </c>
      <c r="E21" s="107">
        <v>0</v>
      </c>
      <c r="F21" s="107">
        <v>0</v>
      </c>
    </row>
    <row r="22" spans="1:6" ht="12" x14ac:dyDescent="0.2">
      <c r="A22" s="109" t="s">
        <v>184</v>
      </c>
      <c r="B22" s="107">
        <v>9761492.7599999998</v>
      </c>
      <c r="C22" s="107">
        <v>7801667.4800000004</v>
      </c>
      <c r="D22" s="109" t="s">
        <v>185</v>
      </c>
      <c r="E22" s="107">
        <v>0</v>
      </c>
      <c r="F22" s="107">
        <v>0</v>
      </c>
    </row>
    <row r="23" spans="1:6" ht="12" x14ac:dyDescent="0.2">
      <c r="A23" s="109" t="s">
        <v>186</v>
      </c>
      <c r="B23" s="107">
        <v>21777482.25</v>
      </c>
      <c r="C23" s="107">
        <v>29874410</v>
      </c>
      <c r="D23" s="109" t="s">
        <v>187</v>
      </c>
      <c r="E23" s="107">
        <v>0</v>
      </c>
      <c r="F23" s="107">
        <v>0</v>
      </c>
    </row>
    <row r="24" spans="1:6" ht="12" x14ac:dyDescent="0.2">
      <c r="A24" s="109" t="s">
        <v>188</v>
      </c>
      <c r="B24" s="107">
        <v>64321464.399999999</v>
      </c>
      <c r="C24" s="107">
        <v>69587253.890000001</v>
      </c>
      <c r="D24" s="109"/>
      <c r="E24" s="107"/>
      <c r="F24" s="107"/>
    </row>
    <row r="25" spans="1:6" ht="12" x14ac:dyDescent="0.2">
      <c r="A25" s="109" t="s">
        <v>189</v>
      </c>
      <c r="B25" s="107">
        <v>0</v>
      </c>
      <c r="C25" s="107">
        <v>0</v>
      </c>
      <c r="D25" s="104" t="s">
        <v>190</v>
      </c>
      <c r="E25" s="108">
        <f>SUM(E26:E27)</f>
        <v>6490427.0899999999</v>
      </c>
      <c r="F25" s="108">
        <f>SUM(F26:F27)</f>
        <v>12568506.08</v>
      </c>
    </row>
    <row r="26" spans="1:6" ht="12" x14ac:dyDescent="0.2">
      <c r="A26" s="109"/>
      <c r="B26" s="107"/>
      <c r="C26" s="107"/>
      <c r="D26" s="109" t="s">
        <v>191</v>
      </c>
      <c r="E26" s="107">
        <v>6490427.0899999999</v>
      </c>
      <c r="F26" s="107">
        <v>12568506.08</v>
      </c>
    </row>
    <row r="27" spans="1:6" ht="12" x14ac:dyDescent="0.2">
      <c r="A27" s="104" t="s">
        <v>192</v>
      </c>
      <c r="B27" s="108">
        <f>SUM(B28:B32)</f>
        <v>197074377.59999999</v>
      </c>
      <c r="C27" s="108">
        <f>SUM(C28:C32)</f>
        <v>47713821.810000002</v>
      </c>
      <c r="D27" s="109" t="s">
        <v>193</v>
      </c>
      <c r="E27" s="107">
        <v>0</v>
      </c>
      <c r="F27" s="107">
        <v>0</v>
      </c>
    </row>
    <row r="28" spans="1:6" ht="24" x14ac:dyDescent="0.2">
      <c r="A28" s="109" t="s">
        <v>194</v>
      </c>
      <c r="B28" s="107">
        <v>0</v>
      </c>
      <c r="C28" s="107">
        <v>0</v>
      </c>
      <c r="D28" s="104" t="s">
        <v>195</v>
      </c>
      <c r="E28" s="108">
        <v>0</v>
      </c>
      <c r="F28" s="108">
        <v>0</v>
      </c>
    </row>
    <row r="29" spans="1:6" ht="15" customHeight="1" x14ac:dyDescent="0.2">
      <c r="A29" s="109" t="s">
        <v>196</v>
      </c>
      <c r="B29" s="107">
        <v>5725297.1399999997</v>
      </c>
      <c r="C29" s="107">
        <v>8681028.1500000004</v>
      </c>
      <c r="D29" s="104" t="s">
        <v>197</v>
      </c>
      <c r="E29" s="108">
        <f>SUM(E30:E32)</f>
        <v>6378626.7599999998</v>
      </c>
      <c r="F29" s="108">
        <f>SUM(F30:F32)</f>
        <v>7801667.4800000004</v>
      </c>
    </row>
    <row r="30" spans="1:6" ht="12" x14ac:dyDescent="0.2">
      <c r="A30" s="109" t="s">
        <v>198</v>
      </c>
      <c r="B30" s="107">
        <v>0</v>
      </c>
      <c r="C30" s="107">
        <v>1121823.7</v>
      </c>
      <c r="D30" s="109" t="s">
        <v>199</v>
      </c>
      <c r="E30" s="107">
        <v>0</v>
      </c>
      <c r="F30" s="107">
        <v>0</v>
      </c>
    </row>
    <row r="31" spans="1:6" ht="12" x14ac:dyDescent="0.2">
      <c r="A31" s="109" t="s">
        <v>200</v>
      </c>
      <c r="B31" s="107">
        <v>191349080.46000001</v>
      </c>
      <c r="C31" s="107">
        <v>37910969.960000001</v>
      </c>
      <c r="D31" s="109" t="s">
        <v>201</v>
      </c>
      <c r="E31" s="107">
        <v>0</v>
      </c>
      <c r="F31" s="107">
        <v>0</v>
      </c>
    </row>
    <row r="32" spans="1:6" ht="12" x14ac:dyDescent="0.2">
      <c r="A32" s="109" t="s">
        <v>202</v>
      </c>
      <c r="B32" s="107">
        <v>0</v>
      </c>
      <c r="C32" s="107">
        <v>0</v>
      </c>
      <c r="D32" s="109" t="s">
        <v>203</v>
      </c>
      <c r="E32" s="107">
        <v>6378626.7599999998</v>
      </c>
      <c r="F32" s="107">
        <v>7801667.4800000004</v>
      </c>
    </row>
    <row r="33" spans="1:6" ht="12" x14ac:dyDescent="0.2">
      <c r="A33" s="109"/>
      <c r="B33" s="107"/>
      <c r="C33" s="107"/>
      <c r="D33" s="109"/>
      <c r="E33" s="107"/>
      <c r="F33" s="107"/>
    </row>
    <row r="34" spans="1:6" ht="24" x14ac:dyDescent="0.2">
      <c r="A34" s="104" t="s">
        <v>204</v>
      </c>
      <c r="B34" s="108">
        <f>SUM(B35:B39)</f>
        <v>0</v>
      </c>
      <c r="C34" s="108">
        <f>SUM(C35:C39)</f>
        <v>0</v>
      </c>
      <c r="D34" s="104" t="s">
        <v>205</v>
      </c>
      <c r="E34" s="108">
        <f>SUM(E35:E40)</f>
        <v>110622978.02</v>
      </c>
      <c r="F34" s="108">
        <f>SUM(F35:F40)</f>
        <v>85111007.960000008</v>
      </c>
    </row>
    <row r="35" spans="1:6" ht="12" x14ac:dyDescent="0.2">
      <c r="A35" s="109" t="s">
        <v>206</v>
      </c>
      <c r="B35" s="107">
        <v>0</v>
      </c>
      <c r="C35" s="107">
        <v>0</v>
      </c>
      <c r="D35" s="109" t="s">
        <v>207</v>
      </c>
      <c r="E35" s="107">
        <v>65660290.329999998</v>
      </c>
      <c r="F35" s="107">
        <v>66722897.270000003</v>
      </c>
    </row>
    <row r="36" spans="1:6" ht="12" x14ac:dyDescent="0.2">
      <c r="A36" s="109" t="s">
        <v>208</v>
      </c>
      <c r="B36" s="107">
        <v>0</v>
      </c>
      <c r="C36" s="107">
        <v>0</v>
      </c>
      <c r="D36" s="109" t="s">
        <v>209</v>
      </c>
      <c r="E36" s="107">
        <v>44962687.689999998</v>
      </c>
      <c r="F36" s="107">
        <v>18388110.690000001</v>
      </c>
    </row>
    <row r="37" spans="1:6" ht="12" x14ac:dyDescent="0.2">
      <c r="A37" s="109" t="s">
        <v>210</v>
      </c>
      <c r="B37" s="107">
        <v>0</v>
      </c>
      <c r="C37" s="107">
        <v>0</v>
      </c>
      <c r="D37" s="109" t="s">
        <v>211</v>
      </c>
      <c r="E37" s="107">
        <v>0</v>
      </c>
      <c r="F37" s="107">
        <v>0</v>
      </c>
    </row>
    <row r="38" spans="1:6" ht="12" x14ac:dyDescent="0.2">
      <c r="A38" s="109" t="s">
        <v>212</v>
      </c>
      <c r="B38" s="107">
        <v>0</v>
      </c>
      <c r="C38" s="107">
        <v>0</v>
      </c>
      <c r="D38" s="109" t="s">
        <v>213</v>
      </c>
      <c r="E38" s="107">
        <v>0</v>
      </c>
      <c r="F38" s="107">
        <v>0</v>
      </c>
    </row>
    <row r="39" spans="1:6" ht="12" x14ac:dyDescent="0.2">
      <c r="A39" s="109" t="s">
        <v>214</v>
      </c>
      <c r="B39" s="107">
        <v>0</v>
      </c>
      <c r="C39" s="107">
        <v>0</v>
      </c>
      <c r="D39" s="109" t="s">
        <v>215</v>
      </c>
      <c r="E39" s="107">
        <v>0</v>
      </c>
      <c r="F39" s="107">
        <v>0</v>
      </c>
    </row>
    <row r="40" spans="1:6" ht="12" x14ac:dyDescent="0.2">
      <c r="A40" s="109"/>
      <c r="B40" s="107"/>
      <c r="C40" s="107"/>
      <c r="D40" s="109" t="s">
        <v>216</v>
      </c>
      <c r="E40" s="107">
        <v>0</v>
      </c>
      <c r="F40" s="107">
        <v>0</v>
      </c>
    </row>
    <row r="41" spans="1:6" ht="12" x14ac:dyDescent="0.2">
      <c r="A41" s="104" t="s">
        <v>217</v>
      </c>
      <c r="B41" s="108">
        <v>0</v>
      </c>
      <c r="C41" s="108">
        <v>0</v>
      </c>
      <c r="D41" s="109"/>
      <c r="E41" s="107"/>
      <c r="F41" s="107"/>
    </row>
    <row r="42" spans="1:6" ht="12" x14ac:dyDescent="0.2">
      <c r="A42" s="104"/>
      <c r="B42" s="108"/>
      <c r="C42" s="108"/>
      <c r="D42" s="104" t="s">
        <v>218</v>
      </c>
      <c r="E42" s="108">
        <f>SUM(E43:E45)</f>
        <v>0</v>
      </c>
      <c r="F42" s="108">
        <f>SUM(F43:F45)</f>
        <v>0</v>
      </c>
    </row>
    <row r="43" spans="1:6" ht="12" x14ac:dyDescent="0.2">
      <c r="A43" s="104" t="s">
        <v>219</v>
      </c>
      <c r="B43" s="108">
        <f>SUM(B44:B45)</f>
        <v>0</v>
      </c>
      <c r="C43" s="108">
        <f>SUM(C44:C45)</f>
        <v>0</v>
      </c>
      <c r="D43" s="109" t="s">
        <v>220</v>
      </c>
      <c r="E43" s="107">
        <v>0</v>
      </c>
      <c r="F43" s="107">
        <v>0</v>
      </c>
    </row>
    <row r="44" spans="1:6" ht="15.75" customHeight="1" x14ac:dyDescent="0.2">
      <c r="A44" s="109" t="s">
        <v>221</v>
      </c>
      <c r="B44" s="107">
        <v>0</v>
      </c>
      <c r="C44" s="107">
        <v>0</v>
      </c>
      <c r="D44" s="109" t="s">
        <v>222</v>
      </c>
      <c r="E44" s="107">
        <v>0</v>
      </c>
      <c r="F44" s="107">
        <v>0</v>
      </c>
    </row>
    <row r="45" spans="1:6" ht="12" x14ac:dyDescent="0.2">
      <c r="A45" s="109" t="s">
        <v>223</v>
      </c>
      <c r="B45" s="107">
        <v>0</v>
      </c>
      <c r="C45" s="107">
        <v>0</v>
      </c>
      <c r="D45" s="109" t="s">
        <v>224</v>
      </c>
      <c r="E45" s="107">
        <v>0</v>
      </c>
      <c r="F45" s="107">
        <v>0</v>
      </c>
    </row>
    <row r="46" spans="1:6" ht="12" x14ac:dyDescent="0.2">
      <c r="A46" s="109"/>
      <c r="B46" s="107"/>
      <c r="C46" s="107"/>
      <c r="D46" s="109"/>
      <c r="E46" s="107"/>
      <c r="F46" s="107"/>
    </row>
    <row r="47" spans="1:6" ht="12" x14ac:dyDescent="0.2">
      <c r="A47" s="104" t="s">
        <v>225</v>
      </c>
      <c r="B47" s="108">
        <f>SUM(B48:B51)</f>
        <v>556850.75</v>
      </c>
      <c r="C47" s="108">
        <f>SUM(C48:C51)</f>
        <v>580000.78</v>
      </c>
      <c r="D47" s="104" t="s">
        <v>226</v>
      </c>
      <c r="E47" s="108">
        <f>SUM(E48:E50)</f>
        <v>0</v>
      </c>
      <c r="F47" s="108">
        <f>SUM(F48:F50)</f>
        <v>0</v>
      </c>
    </row>
    <row r="48" spans="1:6" ht="12" x14ac:dyDescent="0.2">
      <c r="A48" s="109" t="s">
        <v>227</v>
      </c>
      <c r="B48" s="107">
        <v>556850.75</v>
      </c>
      <c r="C48" s="107">
        <v>580000.78</v>
      </c>
      <c r="D48" s="109" t="s">
        <v>228</v>
      </c>
      <c r="E48" s="107">
        <v>0</v>
      </c>
      <c r="F48" s="107">
        <v>0</v>
      </c>
    </row>
    <row r="49" spans="1:6" ht="12" x14ac:dyDescent="0.2">
      <c r="A49" s="109" t="s">
        <v>229</v>
      </c>
      <c r="B49" s="107">
        <v>0</v>
      </c>
      <c r="C49" s="107">
        <v>0</v>
      </c>
      <c r="D49" s="109" t="s">
        <v>230</v>
      </c>
      <c r="E49" s="107">
        <v>0</v>
      </c>
      <c r="F49" s="107">
        <v>0</v>
      </c>
    </row>
    <row r="50" spans="1:6" ht="13.5" customHeight="1" x14ac:dyDescent="0.2">
      <c r="A50" s="109" t="s">
        <v>231</v>
      </c>
      <c r="B50" s="107">
        <v>0</v>
      </c>
      <c r="C50" s="107">
        <v>0</v>
      </c>
      <c r="D50" s="109" t="s">
        <v>232</v>
      </c>
      <c r="E50" s="107">
        <v>0</v>
      </c>
      <c r="F50" s="107">
        <v>0</v>
      </c>
    </row>
    <row r="51" spans="1:6" ht="12" x14ac:dyDescent="0.2">
      <c r="A51" s="109" t="s">
        <v>233</v>
      </c>
      <c r="B51" s="107">
        <v>0</v>
      </c>
      <c r="C51" s="107">
        <v>0</v>
      </c>
      <c r="D51" s="109"/>
      <c r="E51" s="107"/>
      <c r="F51" s="107"/>
    </row>
    <row r="52" spans="1:6" ht="12" x14ac:dyDescent="0.2">
      <c r="A52" s="109"/>
      <c r="B52" s="105"/>
      <c r="C52" s="105"/>
      <c r="D52" s="109"/>
      <c r="E52" s="107"/>
      <c r="F52" s="107"/>
    </row>
    <row r="53" spans="1:6" ht="12" x14ac:dyDescent="0.2">
      <c r="A53" s="104" t="s">
        <v>234</v>
      </c>
      <c r="B53" s="108">
        <f>+B9+B18+B27+B34+B41+B43+B47</f>
        <v>2253752944.8200002</v>
      </c>
      <c r="C53" s="108">
        <f>+C9+C18+C27+C34+C41+C43+C47</f>
        <v>1370120221.77</v>
      </c>
      <c r="D53" s="104" t="s">
        <v>235</v>
      </c>
      <c r="E53" s="108">
        <f>+E9+E20+E25+E28+E29+E34+E42+E47</f>
        <v>435898046.70999992</v>
      </c>
      <c r="F53" s="108">
        <f>+F9+F20+F25+F28+F29+F34+F42+F47</f>
        <v>533976805.94000006</v>
      </c>
    </row>
    <row r="54" spans="1:6" ht="12" x14ac:dyDescent="0.2">
      <c r="A54" s="104"/>
      <c r="B54" s="108"/>
      <c r="C54" s="108"/>
      <c r="D54" s="104"/>
      <c r="E54" s="108"/>
      <c r="F54" s="108"/>
    </row>
    <row r="55" spans="1:6" ht="12" x14ac:dyDescent="0.2">
      <c r="A55" s="104"/>
      <c r="B55" s="108"/>
      <c r="C55" s="108"/>
      <c r="D55" s="104"/>
      <c r="E55" s="108"/>
      <c r="F55" s="108"/>
    </row>
    <row r="56" spans="1:6" ht="12" x14ac:dyDescent="0.2">
      <c r="A56" s="104"/>
      <c r="B56" s="108"/>
      <c r="C56" s="108"/>
      <c r="D56" s="104"/>
      <c r="E56" s="108"/>
      <c r="F56" s="108"/>
    </row>
    <row r="57" spans="1:6" ht="12" x14ac:dyDescent="0.2">
      <c r="A57" s="104"/>
      <c r="B57" s="108"/>
      <c r="C57" s="108"/>
      <c r="D57" s="104"/>
      <c r="E57" s="108"/>
      <c r="F57" s="108"/>
    </row>
    <row r="58" spans="1:6" ht="54.75" customHeight="1" x14ac:dyDescent="0.2">
      <c r="A58" s="111"/>
      <c r="B58" s="112"/>
      <c r="C58" s="112"/>
      <c r="D58" s="111"/>
      <c r="E58" s="112"/>
      <c r="F58" s="112"/>
    </row>
    <row r="59" spans="1:6" ht="12" x14ac:dyDescent="0.2">
      <c r="A59" s="104" t="s">
        <v>236</v>
      </c>
      <c r="B59" s="108"/>
      <c r="C59" s="108"/>
      <c r="D59" s="104" t="s">
        <v>237</v>
      </c>
      <c r="E59" s="107"/>
      <c r="F59" s="107"/>
    </row>
    <row r="60" spans="1:6" ht="12" x14ac:dyDescent="0.2">
      <c r="A60" s="109" t="s">
        <v>238</v>
      </c>
      <c r="B60" s="107">
        <v>314030</v>
      </c>
      <c r="C60" s="107">
        <v>314030</v>
      </c>
      <c r="D60" s="109" t="s">
        <v>239</v>
      </c>
      <c r="E60" s="107">
        <v>0</v>
      </c>
      <c r="F60" s="107">
        <v>0</v>
      </c>
    </row>
    <row r="61" spans="1:6" ht="12" x14ac:dyDescent="0.2">
      <c r="A61" s="109" t="s">
        <v>240</v>
      </c>
      <c r="B61" s="107">
        <v>281443119.08999997</v>
      </c>
      <c r="C61" s="107">
        <v>67009866.909999996</v>
      </c>
      <c r="D61" s="109" t="s">
        <v>241</v>
      </c>
      <c r="E61" s="107">
        <v>0</v>
      </c>
      <c r="F61" s="107">
        <v>0</v>
      </c>
    </row>
    <row r="62" spans="1:6" ht="12" x14ac:dyDescent="0.2">
      <c r="A62" s="109" t="s">
        <v>242</v>
      </c>
      <c r="B62" s="107">
        <v>6203086653.2600002</v>
      </c>
      <c r="C62" s="107">
        <v>6481374815.6000004</v>
      </c>
      <c r="D62" s="109" t="s">
        <v>243</v>
      </c>
      <c r="E62" s="107">
        <v>786147634.79999995</v>
      </c>
      <c r="F62" s="107">
        <v>786147634.79999995</v>
      </c>
    </row>
    <row r="63" spans="1:6" ht="12" x14ac:dyDescent="0.2">
      <c r="A63" s="109" t="s">
        <v>244</v>
      </c>
      <c r="B63" s="107">
        <v>1620521916.6099999</v>
      </c>
      <c r="C63" s="107">
        <v>1607849656.3099999</v>
      </c>
      <c r="D63" s="109" t="s">
        <v>245</v>
      </c>
      <c r="E63" s="107">
        <v>13200000</v>
      </c>
      <c r="F63" s="107">
        <v>13200000</v>
      </c>
    </row>
    <row r="64" spans="1:6" ht="13.5" customHeight="1" x14ac:dyDescent="0.2">
      <c r="A64" s="109" t="s">
        <v>246</v>
      </c>
      <c r="B64" s="107">
        <v>26142220.350000001</v>
      </c>
      <c r="C64" s="107">
        <v>26590990.5</v>
      </c>
      <c r="D64" s="109" t="s">
        <v>247</v>
      </c>
      <c r="E64" s="107">
        <v>0</v>
      </c>
      <c r="F64" s="107">
        <v>0</v>
      </c>
    </row>
    <row r="65" spans="1:6" ht="12" x14ac:dyDescent="0.2">
      <c r="A65" s="109" t="s">
        <v>248</v>
      </c>
      <c r="B65" s="107">
        <v>-1203186742.01</v>
      </c>
      <c r="C65" s="107">
        <v>-1148835150.26</v>
      </c>
      <c r="D65" s="109" t="s">
        <v>249</v>
      </c>
      <c r="E65" s="107">
        <v>0</v>
      </c>
      <c r="F65" s="107">
        <v>0</v>
      </c>
    </row>
    <row r="66" spans="1:6" ht="12" x14ac:dyDescent="0.2">
      <c r="A66" s="109" t="s">
        <v>250</v>
      </c>
      <c r="B66" s="107">
        <v>0</v>
      </c>
      <c r="C66" s="107">
        <v>0</v>
      </c>
      <c r="D66" s="104"/>
      <c r="E66" s="107"/>
      <c r="F66" s="107"/>
    </row>
    <row r="67" spans="1:6" ht="12" x14ac:dyDescent="0.2">
      <c r="A67" s="109" t="s">
        <v>251</v>
      </c>
      <c r="B67" s="107">
        <v>0</v>
      </c>
      <c r="C67" s="107">
        <v>0</v>
      </c>
      <c r="D67" s="104" t="s">
        <v>252</v>
      </c>
      <c r="E67" s="108">
        <f>SUM(E60:E65)</f>
        <v>799347634.79999995</v>
      </c>
      <c r="F67" s="108">
        <f>SUM(F60:F65)</f>
        <v>799347634.79999995</v>
      </c>
    </row>
    <row r="68" spans="1:6" ht="12" x14ac:dyDescent="0.2">
      <c r="A68" s="109" t="s">
        <v>253</v>
      </c>
      <c r="B68" s="107">
        <v>0</v>
      </c>
      <c r="C68" s="107">
        <v>0</v>
      </c>
      <c r="D68" s="113"/>
      <c r="E68" s="107"/>
      <c r="F68" s="107"/>
    </row>
    <row r="69" spans="1:6" ht="12" x14ac:dyDescent="0.2">
      <c r="A69" s="109"/>
      <c r="B69" s="105"/>
      <c r="C69" s="105"/>
      <c r="D69" s="104" t="s">
        <v>254</v>
      </c>
      <c r="E69" s="108">
        <f>+E53+E67</f>
        <v>1235245681.5099998</v>
      </c>
      <c r="F69" s="108">
        <f>+F53+F67</f>
        <v>1333324440.74</v>
      </c>
    </row>
    <row r="70" spans="1:6" ht="12" x14ac:dyDescent="0.2">
      <c r="A70" s="104" t="s">
        <v>255</v>
      </c>
      <c r="B70" s="108">
        <f>SUM(B60:B68)</f>
        <v>6928321197.3000002</v>
      </c>
      <c r="C70" s="108">
        <f>SUM(C60:C68)</f>
        <v>7034304209.0599995</v>
      </c>
      <c r="D70" s="109"/>
      <c r="E70" s="107"/>
      <c r="F70" s="107"/>
    </row>
    <row r="71" spans="1:6" ht="12" x14ac:dyDescent="0.2">
      <c r="A71" s="109"/>
      <c r="B71" s="105"/>
      <c r="C71" s="105"/>
      <c r="D71" s="104" t="s">
        <v>256</v>
      </c>
      <c r="E71" s="107"/>
      <c r="F71" s="107"/>
    </row>
    <row r="72" spans="1:6" ht="12" x14ac:dyDescent="0.2">
      <c r="A72" s="104" t="s">
        <v>257</v>
      </c>
      <c r="B72" s="108">
        <f>+B53+B70</f>
        <v>9182074142.1200008</v>
      </c>
      <c r="C72" s="108">
        <f>+C53+C70</f>
        <v>8404424430.8299999</v>
      </c>
      <c r="D72" s="104"/>
      <c r="E72" s="107"/>
      <c r="F72" s="107"/>
    </row>
    <row r="73" spans="1:6" ht="12" x14ac:dyDescent="0.2">
      <c r="A73" s="109"/>
      <c r="B73" s="105"/>
      <c r="C73" s="106"/>
      <c r="D73" s="104" t="s">
        <v>258</v>
      </c>
      <c r="E73" s="108">
        <f>SUM(E74:E76)</f>
        <v>3451279419.7800002</v>
      </c>
      <c r="F73" s="108">
        <f>SUM(F74:F76)</f>
        <v>3458069925.02</v>
      </c>
    </row>
    <row r="74" spans="1:6" ht="12" x14ac:dyDescent="0.2">
      <c r="A74" s="109"/>
      <c r="B74" s="105"/>
      <c r="C74" s="109"/>
      <c r="D74" s="109" t="s">
        <v>259</v>
      </c>
      <c r="E74" s="107">
        <v>3408870393.77</v>
      </c>
      <c r="F74" s="107">
        <v>3416718584.21</v>
      </c>
    </row>
    <row r="75" spans="1:6" ht="12" x14ac:dyDescent="0.2">
      <c r="A75" s="109"/>
      <c r="B75" s="105"/>
      <c r="C75" s="109"/>
      <c r="D75" s="109" t="s">
        <v>260</v>
      </c>
      <c r="E75" s="107">
        <v>42409026.009999998</v>
      </c>
      <c r="F75" s="107">
        <v>41351340.810000002</v>
      </c>
    </row>
    <row r="76" spans="1:6" ht="12" x14ac:dyDescent="0.2">
      <c r="A76" s="109"/>
      <c r="B76" s="105"/>
      <c r="C76" s="109"/>
      <c r="D76" s="109" t="s">
        <v>261</v>
      </c>
      <c r="E76" s="107">
        <v>0</v>
      </c>
      <c r="F76" s="107">
        <v>0</v>
      </c>
    </row>
    <row r="77" spans="1:6" ht="12" x14ac:dyDescent="0.2">
      <c r="A77" s="109"/>
      <c r="B77" s="105"/>
      <c r="C77" s="114"/>
      <c r="D77" s="109"/>
      <c r="E77" s="107"/>
      <c r="F77" s="107"/>
    </row>
    <row r="78" spans="1:6" ht="12" x14ac:dyDescent="0.2">
      <c r="A78" s="109"/>
      <c r="B78" s="105"/>
      <c r="C78" s="114"/>
      <c r="D78" s="104" t="s">
        <v>262</v>
      </c>
      <c r="E78" s="108">
        <f>SUM(E79:E83)</f>
        <v>4495549040.829998</v>
      </c>
      <c r="F78" s="108">
        <f>SUM(F79:F83)</f>
        <v>3613030065.070004</v>
      </c>
    </row>
    <row r="79" spans="1:6" ht="12" x14ac:dyDescent="0.2">
      <c r="A79" s="109"/>
      <c r="B79" s="105"/>
      <c r="C79" s="114"/>
      <c r="D79" s="109" t="s">
        <v>263</v>
      </c>
      <c r="E79" s="107">
        <f>+[1]EA!D77</f>
        <v>1441007747.0899982</v>
      </c>
      <c r="F79" s="107">
        <f>+[1]EA!E77</f>
        <v>789041043.68000412</v>
      </c>
    </row>
    <row r="80" spans="1:6" ht="12" x14ac:dyDescent="0.2">
      <c r="A80" s="109"/>
      <c r="B80" s="105"/>
      <c r="C80" s="114"/>
      <c r="D80" s="109" t="s">
        <v>264</v>
      </c>
      <c r="E80" s="107">
        <v>3054541293.7399998</v>
      </c>
      <c r="F80" s="107">
        <v>2823989021.3899999</v>
      </c>
    </row>
    <row r="81" spans="1:10" ht="12" x14ac:dyDescent="0.2">
      <c r="A81" s="109"/>
      <c r="B81" s="105"/>
      <c r="C81" s="114"/>
      <c r="D81" s="109" t="s">
        <v>265</v>
      </c>
      <c r="E81" s="107">
        <v>0</v>
      </c>
      <c r="F81" s="107">
        <v>0</v>
      </c>
      <c r="G81" s="57"/>
      <c r="H81" s="57"/>
    </row>
    <row r="82" spans="1:10" ht="12" x14ac:dyDescent="0.2">
      <c r="A82" s="109"/>
      <c r="B82" s="105"/>
      <c r="C82" s="114"/>
      <c r="D82" s="109" t="s">
        <v>266</v>
      </c>
      <c r="E82" s="107">
        <v>0</v>
      </c>
      <c r="F82" s="107">
        <v>0</v>
      </c>
      <c r="G82" s="57"/>
      <c r="H82" s="115"/>
    </row>
    <row r="83" spans="1:10" ht="12" x14ac:dyDescent="0.2">
      <c r="A83" s="109"/>
      <c r="B83" s="105"/>
      <c r="C83" s="114"/>
      <c r="D83" s="109" t="s">
        <v>267</v>
      </c>
      <c r="E83" s="107">
        <v>0</v>
      </c>
      <c r="F83" s="107">
        <v>0</v>
      </c>
    </row>
    <row r="84" spans="1:10" ht="12" x14ac:dyDescent="0.2">
      <c r="A84" s="109"/>
      <c r="B84" s="105"/>
      <c r="C84" s="109"/>
      <c r="D84" s="109"/>
      <c r="E84" s="107"/>
      <c r="F84" s="107"/>
    </row>
    <row r="85" spans="1:10" ht="24" x14ac:dyDescent="0.2">
      <c r="A85" s="109"/>
      <c r="B85" s="105"/>
      <c r="C85" s="109"/>
      <c r="D85" s="104" t="s">
        <v>268</v>
      </c>
      <c r="E85" s="108">
        <f>SUM(E86:E87)</f>
        <v>0</v>
      </c>
      <c r="F85" s="108">
        <f>SUM(F86:F87)</f>
        <v>0</v>
      </c>
    </row>
    <row r="86" spans="1:10" ht="12" x14ac:dyDescent="0.2">
      <c r="A86" s="109"/>
      <c r="B86" s="105"/>
      <c r="C86" s="109"/>
      <c r="D86" s="109" t="s">
        <v>269</v>
      </c>
      <c r="E86" s="107">
        <v>0</v>
      </c>
      <c r="F86" s="107">
        <v>0</v>
      </c>
    </row>
    <row r="87" spans="1:10" ht="12" x14ac:dyDescent="0.2">
      <c r="A87" s="109"/>
      <c r="B87" s="105"/>
      <c r="C87" s="109"/>
      <c r="D87" s="106" t="s">
        <v>270</v>
      </c>
      <c r="E87" s="107">
        <v>0</v>
      </c>
      <c r="F87" s="107">
        <v>0</v>
      </c>
    </row>
    <row r="88" spans="1:10" ht="15" x14ac:dyDescent="0.25">
      <c r="A88" s="116"/>
      <c r="B88" s="116"/>
      <c r="C88" s="116"/>
      <c r="D88" s="109"/>
      <c r="E88" s="107"/>
      <c r="F88" s="107"/>
    </row>
    <row r="89" spans="1:10" ht="12" x14ac:dyDescent="0.2">
      <c r="A89" s="117"/>
      <c r="B89" s="118"/>
      <c r="C89" s="117"/>
      <c r="D89" s="104" t="s">
        <v>271</v>
      </c>
      <c r="E89" s="108">
        <f>+E73+E78+E85</f>
        <v>7946828460.6099987</v>
      </c>
      <c r="F89" s="108">
        <f>+F73+F78+F85</f>
        <v>7071099990.090004</v>
      </c>
    </row>
    <row r="90" spans="1:10" ht="6" customHeight="1" x14ac:dyDescent="0.25">
      <c r="A90" s="116"/>
      <c r="B90" s="116"/>
      <c r="C90" s="116"/>
      <c r="D90" s="109"/>
      <c r="E90" s="107"/>
      <c r="F90" s="107"/>
    </row>
    <row r="91" spans="1:10" ht="33" customHeight="1" x14ac:dyDescent="0.2">
      <c r="A91" s="117"/>
      <c r="B91" s="118"/>
      <c r="C91" s="117"/>
      <c r="D91" s="104" t="s">
        <v>272</v>
      </c>
      <c r="E91" s="108">
        <f>+E69+E89</f>
        <v>9182074142.1199989</v>
      </c>
      <c r="F91" s="108">
        <f>+F69+F89</f>
        <v>8404424430.8300037</v>
      </c>
      <c r="G91" s="57"/>
      <c r="H91" s="57"/>
      <c r="I91" s="57"/>
      <c r="J91" s="57"/>
    </row>
    <row r="92" spans="1:10" x14ac:dyDescent="0.2">
      <c r="A92" s="119"/>
      <c r="B92" s="120"/>
      <c r="C92" s="119"/>
      <c r="D92" s="121"/>
      <c r="E92" s="122"/>
      <c r="F92" s="122"/>
      <c r="G92" s="123"/>
    </row>
    <row r="93" spans="1:10" x14ac:dyDescent="0.2">
      <c r="A93" s="124"/>
      <c r="B93" s="125"/>
      <c r="C93" s="124"/>
      <c r="D93" s="124"/>
      <c r="E93" s="126"/>
      <c r="F93" s="126"/>
    </row>
    <row r="94" spans="1:10" x14ac:dyDescent="0.2">
      <c r="A94" s="124"/>
      <c r="B94" s="125"/>
      <c r="C94" s="124"/>
      <c r="D94" s="127"/>
      <c r="E94" s="128"/>
      <c r="F94" s="128"/>
    </row>
    <row r="95" spans="1:10" x14ac:dyDescent="0.2">
      <c r="A95" s="124"/>
      <c r="B95" s="125"/>
      <c r="C95" s="124"/>
      <c r="D95" s="127"/>
      <c r="E95" s="128"/>
      <c r="F95" s="128"/>
    </row>
    <row r="96" spans="1:10" ht="15" x14ac:dyDescent="0.25">
      <c r="A96" s="124"/>
      <c r="B96" s="125"/>
      <c r="C96" s="124"/>
      <c r="D96" s="129"/>
      <c r="E96" s="129"/>
      <c r="F96" s="129"/>
    </row>
    <row r="97" spans="1:6" x14ac:dyDescent="0.2">
      <c r="A97" s="124"/>
      <c r="B97" s="125"/>
      <c r="C97" s="124"/>
      <c r="D97" s="127"/>
      <c r="E97" s="128"/>
      <c r="F97" s="128"/>
    </row>
    <row r="98" spans="1:6" x14ac:dyDescent="0.2">
      <c r="A98" s="124"/>
      <c r="B98" s="125"/>
      <c r="C98" s="124"/>
      <c r="D98" s="127"/>
      <c r="E98" s="128"/>
      <c r="F98" s="128"/>
    </row>
    <row r="99" spans="1:6" x14ac:dyDescent="0.2">
      <c r="A99" s="124"/>
      <c r="B99" s="125"/>
      <c r="C99" s="124"/>
      <c r="D99" s="127"/>
      <c r="E99" s="128"/>
      <c r="F99" s="128"/>
    </row>
    <row r="100" spans="1:6" ht="15" x14ac:dyDescent="0.25">
      <c r="A100" s="124"/>
      <c r="B100" s="125"/>
      <c r="C100" s="124"/>
      <c r="D100" s="129"/>
      <c r="E100" s="129"/>
      <c r="F100" s="129"/>
    </row>
    <row r="101" spans="1:6" x14ac:dyDescent="0.2">
      <c r="A101" s="124"/>
      <c r="B101" s="125"/>
      <c r="C101" s="124"/>
      <c r="D101" s="127"/>
      <c r="E101" s="128"/>
      <c r="F101" s="128"/>
    </row>
    <row r="102" spans="1:6" ht="15" x14ac:dyDescent="0.25">
      <c r="A102" s="124"/>
      <c r="B102" s="125"/>
      <c r="C102" s="124"/>
      <c r="D102" s="129"/>
      <c r="E102" s="129"/>
      <c r="F102" s="129"/>
    </row>
    <row r="103" spans="1:6" x14ac:dyDescent="0.2">
      <c r="A103" s="124"/>
      <c r="B103" s="125"/>
      <c r="C103" s="124"/>
      <c r="D103" s="127"/>
      <c r="E103" s="128"/>
      <c r="F103" s="128"/>
    </row>
    <row r="104" spans="1:6" x14ac:dyDescent="0.2">
      <c r="A104" s="124"/>
      <c r="B104" s="125"/>
      <c r="C104" s="124"/>
      <c r="D104" s="124"/>
      <c r="E104" s="126"/>
      <c r="F104" s="126"/>
    </row>
    <row r="105" spans="1:6" x14ac:dyDescent="0.2">
      <c r="A105" s="124"/>
      <c r="B105" s="125"/>
      <c r="C105" s="124"/>
      <c r="D105" s="124"/>
      <c r="E105" s="126"/>
      <c r="F105" s="126"/>
    </row>
    <row r="106" spans="1:6" x14ac:dyDescent="0.2">
      <c r="A106" s="124"/>
      <c r="B106" s="125"/>
      <c r="C106" s="124"/>
      <c r="D106" s="124"/>
      <c r="E106" s="126"/>
      <c r="F106" s="126"/>
    </row>
  </sheetData>
  <mergeCells count="4">
    <mergeCell ref="A1:F1"/>
    <mergeCell ref="A2:F2"/>
    <mergeCell ref="A3:F3"/>
    <mergeCell ref="A4:F4"/>
  </mergeCells>
  <pageMargins left="0.70866141732283472" right="0.70866141732283472" top="0.74803149606299213" bottom="0.74803149606299213" header="0.31496062992125984" footer="0.31496062992125984"/>
  <pageSetup scale="58" fitToHeight="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4"/>
  <sheetViews>
    <sheetView workbookViewId="0">
      <selection activeCell="J3" sqref="J3"/>
    </sheetView>
  </sheetViews>
  <sheetFormatPr baseColWidth="10" defaultRowHeight="15" x14ac:dyDescent="0.25"/>
  <cols>
    <col min="2" max="2" width="18.140625" customWidth="1"/>
    <col min="3" max="4" width="17" customWidth="1"/>
    <col min="5" max="5" width="18.5703125" customWidth="1"/>
    <col min="6" max="6" width="14.28515625" customWidth="1"/>
    <col min="7" max="7" width="17.7109375" customWidth="1"/>
    <col min="8" max="8" width="15.85546875" customWidth="1"/>
    <col min="9" max="9" width="16.5703125" customWidth="1"/>
    <col min="10" max="10" width="11.5703125" customWidth="1"/>
    <col min="11" max="11" width="12.140625" customWidth="1"/>
    <col min="12" max="12" width="13.5703125" customWidth="1"/>
    <col min="13" max="13" width="9.28515625" customWidth="1"/>
    <col min="14" max="14" width="11" customWidth="1"/>
    <col min="15" max="15" width="9.28515625" customWidth="1"/>
    <col min="16" max="16" width="11.85546875" customWidth="1"/>
    <col min="17" max="17" width="15.140625" customWidth="1"/>
    <col min="18" max="18" width="13.7109375" customWidth="1"/>
    <col min="19" max="19" width="13.28515625" customWidth="1"/>
  </cols>
  <sheetData>
    <row r="1" spans="1:12" ht="15.75" x14ac:dyDescent="0.3">
      <c r="A1" s="188" t="s">
        <v>56</v>
      </c>
      <c r="B1" s="188"/>
      <c r="C1" s="188"/>
      <c r="D1" s="188"/>
      <c r="E1" s="188"/>
      <c r="F1" s="188"/>
      <c r="G1" s="188"/>
      <c r="H1" s="188"/>
      <c r="I1" s="188"/>
    </row>
    <row r="2" spans="1:12" ht="15.75" x14ac:dyDescent="0.3">
      <c r="A2" s="135" t="s">
        <v>106</v>
      </c>
      <c r="B2" s="136"/>
      <c r="C2" s="136"/>
      <c r="D2" s="136"/>
      <c r="E2" s="136"/>
      <c r="F2" s="136"/>
      <c r="G2" s="136"/>
      <c r="H2" s="136"/>
      <c r="I2" s="137"/>
    </row>
    <row r="3" spans="1:12" ht="15.75" x14ac:dyDescent="0.3">
      <c r="A3" s="189" t="s">
        <v>95</v>
      </c>
      <c r="B3" s="189"/>
      <c r="C3" s="189"/>
      <c r="D3" s="189"/>
      <c r="E3" s="189"/>
      <c r="F3" s="189"/>
      <c r="G3" s="189"/>
      <c r="H3" s="189"/>
      <c r="I3" s="189"/>
    </row>
    <row r="4" spans="1:12" ht="15.75" x14ac:dyDescent="0.3">
      <c r="A4" s="190" t="s">
        <v>36</v>
      </c>
      <c r="B4" s="190"/>
      <c r="C4" s="190"/>
      <c r="D4" s="190"/>
      <c r="E4" s="190"/>
      <c r="F4" s="190"/>
      <c r="G4" s="190"/>
      <c r="H4" s="190"/>
      <c r="I4" s="190"/>
    </row>
    <row r="5" spans="1:12" ht="15" customHeight="1" x14ac:dyDescent="0.25">
      <c r="A5" s="182" t="s">
        <v>58</v>
      </c>
      <c r="B5" s="183"/>
      <c r="C5" s="180" t="s">
        <v>94</v>
      </c>
      <c r="D5" s="180" t="s">
        <v>1</v>
      </c>
      <c r="E5" s="180" t="s">
        <v>2</v>
      </c>
      <c r="F5" s="180" t="s">
        <v>3</v>
      </c>
      <c r="G5" s="180" t="s">
        <v>59</v>
      </c>
      <c r="H5" s="180" t="s">
        <v>4</v>
      </c>
      <c r="I5" s="180" t="s">
        <v>5</v>
      </c>
    </row>
    <row r="6" spans="1:12" x14ac:dyDescent="0.25">
      <c r="A6" s="184"/>
      <c r="B6" s="185"/>
      <c r="C6" s="180"/>
      <c r="D6" s="180"/>
      <c r="E6" s="180"/>
      <c r="F6" s="180"/>
      <c r="G6" s="180"/>
      <c r="H6" s="180"/>
      <c r="I6" s="180"/>
    </row>
    <row r="7" spans="1:12" x14ac:dyDescent="0.25">
      <c r="A7" s="184"/>
      <c r="B7" s="185"/>
      <c r="C7" s="180"/>
      <c r="D7" s="180"/>
      <c r="E7" s="180"/>
      <c r="F7" s="180"/>
      <c r="G7" s="180"/>
      <c r="H7" s="180"/>
      <c r="I7" s="180"/>
    </row>
    <row r="8" spans="1:12" x14ac:dyDescent="0.25">
      <c r="A8" s="186"/>
      <c r="B8" s="187"/>
      <c r="C8" s="181"/>
      <c r="D8" s="181"/>
      <c r="E8" s="181"/>
      <c r="F8" s="181"/>
      <c r="G8" s="181"/>
      <c r="H8" s="181"/>
      <c r="I8" s="181"/>
    </row>
    <row r="9" spans="1:12" ht="6" customHeight="1" x14ac:dyDescent="0.25">
      <c r="A9" s="1"/>
      <c r="B9" s="3"/>
      <c r="C9" s="8"/>
      <c r="D9" s="8"/>
      <c r="E9" s="8"/>
      <c r="F9" s="8"/>
      <c r="G9" s="8"/>
      <c r="H9" s="8"/>
      <c r="I9" s="8"/>
    </row>
    <row r="10" spans="1:12" x14ac:dyDescent="0.25">
      <c r="A10" s="152" t="s">
        <v>7</v>
      </c>
      <c r="B10" s="153"/>
      <c r="C10" s="33">
        <f>+C11+C16</f>
        <v>798716140.88000011</v>
      </c>
      <c r="D10" s="34">
        <v>0</v>
      </c>
      <c r="E10" s="33">
        <f t="shared" ref="E10:H10" si="0">+E11+E16</f>
        <v>6078078.9899999993</v>
      </c>
      <c r="F10" s="34">
        <v>0</v>
      </c>
      <c r="G10" s="33">
        <f t="shared" si="0"/>
        <v>792638061.8900001</v>
      </c>
      <c r="H10" s="33">
        <f t="shared" si="0"/>
        <v>28791255.969999999</v>
      </c>
      <c r="I10" s="34">
        <v>0</v>
      </c>
    </row>
    <row r="11" spans="1:12" x14ac:dyDescent="0.25">
      <c r="A11" s="154" t="s">
        <v>8</v>
      </c>
      <c r="B11" s="155"/>
      <c r="C11" s="34">
        <v>0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L11" s="24"/>
    </row>
    <row r="12" spans="1:12" x14ac:dyDescent="0.25">
      <c r="A12" s="141" t="s">
        <v>11</v>
      </c>
      <c r="B12" s="142"/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</row>
    <row r="13" spans="1:12" x14ac:dyDescent="0.25">
      <c r="A13" s="141" t="s">
        <v>9</v>
      </c>
      <c r="B13" s="142"/>
      <c r="C13" s="34">
        <v>0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</row>
    <row r="14" spans="1:12" x14ac:dyDescent="0.25">
      <c r="A14" s="141" t="s">
        <v>10</v>
      </c>
      <c r="B14" s="142"/>
      <c r="C14" s="34">
        <v>0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</row>
    <row r="15" spans="1:12" ht="9" customHeight="1" x14ac:dyDescent="0.25">
      <c r="A15" s="5"/>
      <c r="B15" s="12"/>
      <c r="C15" s="35"/>
      <c r="D15" s="35"/>
      <c r="E15" s="35"/>
      <c r="F15" s="35"/>
      <c r="G15" s="35"/>
      <c r="H15" s="35"/>
      <c r="I15" s="35"/>
    </row>
    <row r="16" spans="1:12" x14ac:dyDescent="0.25">
      <c r="A16" s="156" t="s">
        <v>12</v>
      </c>
      <c r="B16" s="157"/>
      <c r="C16" s="33">
        <f>+C17+C22+C23</f>
        <v>798716140.88000011</v>
      </c>
      <c r="D16" s="34">
        <v>0</v>
      </c>
      <c r="E16" s="33">
        <f t="shared" ref="E16:H16" si="1">+E17+E22+E23</f>
        <v>6078078.9899999993</v>
      </c>
      <c r="F16" s="34">
        <v>0</v>
      </c>
      <c r="G16" s="33">
        <f>+G17+G22+G23</f>
        <v>792638061.8900001</v>
      </c>
      <c r="H16" s="33">
        <f t="shared" si="1"/>
        <v>28791255.969999999</v>
      </c>
      <c r="I16" s="34">
        <v>0</v>
      </c>
    </row>
    <row r="17" spans="1:9" x14ac:dyDescent="0.25">
      <c r="A17" s="141" t="s">
        <v>71</v>
      </c>
      <c r="B17" s="142"/>
      <c r="C17" s="33">
        <f>SUM(C18:C21)</f>
        <v>798716140.88000011</v>
      </c>
      <c r="D17" s="34">
        <v>0</v>
      </c>
      <c r="E17" s="33">
        <f t="shared" ref="E17:H17" si="2">SUM(E18:E21)</f>
        <v>6078078.9899999993</v>
      </c>
      <c r="F17" s="34">
        <v>0</v>
      </c>
      <c r="G17" s="33">
        <f t="shared" si="2"/>
        <v>792638061.8900001</v>
      </c>
      <c r="H17" s="33">
        <f t="shared" si="2"/>
        <v>28791255.969999999</v>
      </c>
      <c r="I17" s="34">
        <v>0</v>
      </c>
    </row>
    <row r="18" spans="1:9" x14ac:dyDescent="0.25">
      <c r="A18" s="141" t="s">
        <v>73</v>
      </c>
      <c r="B18" s="142"/>
      <c r="C18" s="33">
        <v>521900072.74000007</v>
      </c>
      <c r="D18" s="34">
        <v>0</v>
      </c>
      <c r="E18" s="36">
        <f>1993946.06+2060472.74</f>
        <v>4054418.8</v>
      </c>
      <c r="F18" s="37">
        <v>0</v>
      </c>
      <c r="G18" s="36">
        <f>+C18+D18-E18+F18</f>
        <v>517845653.94000006</v>
      </c>
      <c r="H18" s="36">
        <f>8961456.46+9831721.91</f>
        <v>18793178.370000001</v>
      </c>
      <c r="I18" s="34">
        <v>0</v>
      </c>
    </row>
    <row r="19" spans="1:9" x14ac:dyDescent="0.25">
      <c r="A19" s="141" t="s">
        <v>73</v>
      </c>
      <c r="B19" s="142"/>
      <c r="C19" s="33">
        <v>170274660.55000001</v>
      </c>
      <c r="D19" s="34">
        <v>0</v>
      </c>
      <c r="E19" s="36">
        <f>612182.79+632607.85</f>
        <v>1244790.6400000001</v>
      </c>
      <c r="F19" s="37">
        <v>0</v>
      </c>
      <c r="G19" s="36">
        <f t="shared" ref="G19" si="3">+C19+D19-E19+F19</f>
        <v>169029869.91000003</v>
      </c>
      <c r="H19" s="36">
        <f>2947382.44+3202619.19</f>
        <v>6150001.6299999999</v>
      </c>
      <c r="I19" s="34">
        <v>0</v>
      </c>
    </row>
    <row r="20" spans="1:9" x14ac:dyDescent="0.25">
      <c r="A20" s="141" t="s">
        <v>73</v>
      </c>
      <c r="B20" s="142"/>
      <c r="C20" s="33">
        <v>106541407.59000002</v>
      </c>
      <c r="D20" s="34">
        <v>0</v>
      </c>
      <c r="E20" s="36">
        <f>383044.75+395824.8</f>
        <v>778869.55</v>
      </c>
      <c r="F20" s="37">
        <v>0</v>
      </c>
      <c r="G20" s="36">
        <f t="shared" ref="G20" si="4">+C20+D20-E20+F20</f>
        <v>105762538.04000002</v>
      </c>
      <c r="H20" s="36">
        <f>1844186.76+2003889.21</f>
        <v>3848075.9699999997</v>
      </c>
      <c r="I20" s="34">
        <v>0</v>
      </c>
    </row>
    <row r="21" spans="1:9" x14ac:dyDescent="0.25">
      <c r="A21" s="141" t="s">
        <v>96</v>
      </c>
      <c r="B21" s="142"/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</row>
    <row r="22" spans="1:9" x14ac:dyDescent="0.25">
      <c r="A22" s="141" t="s">
        <v>72</v>
      </c>
      <c r="B22" s="142"/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</row>
    <row r="23" spans="1:9" x14ac:dyDescent="0.25">
      <c r="A23" s="141" t="s">
        <v>15</v>
      </c>
      <c r="B23" s="142"/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</row>
    <row r="24" spans="1:9" ht="7.5" customHeight="1" x14ac:dyDescent="0.25">
      <c r="A24" s="1"/>
      <c r="B24" s="3"/>
      <c r="C24" s="35"/>
      <c r="D24" s="35"/>
      <c r="E24" s="35"/>
      <c r="F24" s="35"/>
      <c r="G24" s="35"/>
      <c r="H24" s="35"/>
      <c r="I24" s="35"/>
    </row>
    <row r="25" spans="1:9" x14ac:dyDescent="0.25">
      <c r="A25" s="152" t="s">
        <v>16</v>
      </c>
      <c r="B25" s="153"/>
      <c r="C25" s="33">
        <v>534608299.86000001</v>
      </c>
      <c r="D25" s="33">
        <v>14136616514.809999</v>
      </c>
      <c r="E25" s="33">
        <v>14228617195.049999</v>
      </c>
      <c r="F25" s="34">
        <v>0</v>
      </c>
      <c r="G25" s="33">
        <f>C25+D25-E25</f>
        <v>442607619.62000084</v>
      </c>
      <c r="H25" s="34">
        <v>0</v>
      </c>
      <c r="I25" s="34">
        <v>0</v>
      </c>
    </row>
    <row r="26" spans="1:9" ht="15" customHeight="1" x14ac:dyDescent="0.25">
      <c r="A26" s="141"/>
      <c r="B26" s="142"/>
      <c r="C26" s="33"/>
      <c r="D26" s="33"/>
      <c r="E26" s="34"/>
      <c r="F26" s="34"/>
      <c r="G26" s="33"/>
      <c r="H26" s="33"/>
      <c r="I26" s="34"/>
    </row>
    <row r="27" spans="1:9" x14ac:dyDescent="0.25">
      <c r="A27" s="178" t="s">
        <v>17</v>
      </c>
      <c r="B27" s="179"/>
      <c r="C27" s="35"/>
      <c r="D27" s="35"/>
      <c r="E27" s="35"/>
      <c r="F27" s="35"/>
      <c r="G27" s="35"/>
      <c r="H27" s="35"/>
      <c r="I27" s="35"/>
    </row>
    <row r="28" spans="1:9" ht="22.5" customHeight="1" x14ac:dyDescent="0.25">
      <c r="A28" s="178"/>
      <c r="B28" s="179"/>
      <c r="C28" s="33">
        <f>+C10+C25</f>
        <v>1333324440.7400002</v>
      </c>
      <c r="D28" s="33">
        <f>+D10+D25</f>
        <v>14136616514.809999</v>
      </c>
      <c r="E28" s="33">
        <f>+E10+E25</f>
        <v>14234695274.039999</v>
      </c>
      <c r="F28" s="34">
        <v>0</v>
      </c>
      <c r="G28" s="33">
        <f>+G10+G25</f>
        <v>1235245681.5100009</v>
      </c>
      <c r="H28" s="33">
        <f>+H10+H25</f>
        <v>28791255.969999999</v>
      </c>
      <c r="I28" s="34">
        <v>0</v>
      </c>
    </row>
    <row r="29" spans="1:9" ht="7.5" customHeight="1" x14ac:dyDescent="0.25">
      <c r="A29" s="1"/>
      <c r="B29" s="3"/>
      <c r="C29" s="35"/>
      <c r="D29" s="35"/>
      <c r="E29" s="35"/>
      <c r="F29" s="35"/>
      <c r="G29" s="35"/>
      <c r="H29" s="35"/>
      <c r="I29" s="35"/>
    </row>
    <row r="30" spans="1:9" ht="6" customHeight="1" x14ac:dyDescent="0.25">
      <c r="A30" s="1"/>
      <c r="B30" s="3"/>
      <c r="C30" s="35"/>
      <c r="D30" s="35"/>
      <c r="E30" s="35"/>
      <c r="F30" s="35"/>
      <c r="G30" s="35"/>
      <c r="H30" s="35"/>
      <c r="I30" s="35"/>
    </row>
    <row r="31" spans="1:9" ht="6" customHeight="1" x14ac:dyDescent="0.25">
      <c r="A31" s="1"/>
      <c r="B31" s="3"/>
      <c r="C31" s="35"/>
      <c r="D31" s="35"/>
      <c r="E31" s="35"/>
      <c r="F31" s="35"/>
      <c r="G31" s="35"/>
      <c r="H31" s="35"/>
      <c r="I31" s="35"/>
    </row>
    <row r="32" spans="1:9" x14ac:dyDescent="0.25">
      <c r="A32" s="158" t="s">
        <v>74</v>
      </c>
      <c r="B32" s="159"/>
      <c r="C32" s="35"/>
      <c r="D32" s="35"/>
      <c r="E32" s="35"/>
      <c r="F32" s="35"/>
      <c r="G32" s="35"/>
      <c r="H32" s="35"/>
      <c r="I32" s="35"/>
    </row>
    <row r="33" spans="1:9" x14ac:dyDescent="0.25">
      <c r="A33" s="158"/>
      <c r="B33" s="159"/>
      <c r="C33" s="41">
        <v>0</v>
      </c>
      <c r="D33" s="41">
        <v>0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</row>
    <row r="34" spans="1:9" x14ac:dyDescent="0.25">
      <c r="A34" s="156" t="s">
        <v>77</v>
      </c>
      <c r="B34" s="157"/>
      <c r="C34" s="35"/>
      <c r="D34" s="35"/>
      <c r="E34" s="35"/>
      <c r="F34" s="35"/>
      <c r="G34" s="35"/>
      <c r="H34" s="35"/>
      <c r="I34" s="35"/>
    </row>
    <row r="35" spans="1:9" x14ac:dyDescent="0.25">
      <c r="A35" s="156" t="s">
        <v>75</v>
      </c>
      <c r="B35" s="157"/>
      <c r="C35" s="35"/>
      <c r="D35" s="35"/>
      <c r="E35" s="35"/>
      <c r="F35" s="35"/>
      <c r="G35" s="35"/>
      <c r="H35" s="35"/>
      <c r="I35" s="35"/>
    </row>
    <row r="36" spans="1:9" x14ac:dyDescent="0.25">
      <c r="A36" s="156" t="s">
        <v>76</v>
      </c>
      <c r="B36" s="157"/>
      <c r="C36" s="35"/>
      <c r="D36" s="35"/>
      <c r="E36" s="35"/>
      <c r="F36" s="35"/>
      <c r="G36" s="35"/>
      <c r="H36" s="35"/>
      <c r="I36" s="35"/>
    </row>
    <row r="37" spans="1:9" ht="6.75" customHeight="1" x14ac:dyDescent="0.25">
      <c r="A37" s="1"/>
      <c r="B37" s="3"/>
      <c r="C37" s="35"/>
      <c r="D37" s="35"/>
      <c r="E37" s="35"/>
      <c r="F37" s="35"/>
      <c r="G37" s="35"/>
      <c r="H37" s="35"/>
      <c r="I37" s="35"/>
    </row>
    <row r="38" spans="1:9" ht="15" customHeight="1" x14ac:dyDescent="0.25">
      <c r="A38" s="158" t="s">
        <v>22</v>
      </c>
      <c r="B38" s="159"/>
      <c r="C38" s="35"/>
      <c r="D38" s="35"/>
      <c r="E38" s="35"/>
      <c r="F38" s="35"/>
      <c r="G38" s="35"/>
      <c r="H38" s="35"/>
      <c r="I38" s="35"/>
    </row>
    <row r="39" spans="1:9" ht="18.75" customHeight="1" x14ac:dyDescent="0.25">
      <c r="A39" s="158"/>
      <c r="B39" s="159"/>
      <c r="C39" s="35"/>
      <c r="D39" s="35"/>
      <c r="E39" s="35"/>
      <c r="F39" s="35"/>
      <c r="G39" s="35"/>
      <c r="H39" s="35"/>
      <c r="I39" s="35"/>
    </row>
    <row r="40" spans="1:9" ht="6" customHeight="1" x14ac:dyDescent="0.25">
      <c r="A40" s="158"/>
      <c r="B40" s="159"/>
      <c r="C40" s="35"/>
      <c r="D40" s="35"/>
      <c r="E40" s="35"/>
      <c r="F40" s="35"/>
      <c r="G40" s="35"/>
      <c r="H40" s="35"/>
      <c r="I40" s="35"/>
    </row>
    <row r="41" spans="1:9" x14ac:dyDescent="0.25">
      <c r="A41" s="162" t="s">
        <v>97</v>
      </c>
      <c r="B41" s="163"/>
      <c r="C41" s="33">
        <v>59645811.635998756</v>
      </c>
      <c r="D41" s="34">
        <v>0</v>
      </c>
      <c r="E41" s="34">
        <v>0</v>
      </c>
      <c r="F41" s="34">
        <v>0</v>
      </c>
      <c r="G41" s="33">
        <v>58667486.712856799</v>
      </c>
      <c r="H41" s="36">
        <f>1771205.35+1810565.46</f>
        <v>3581770.81</v>
      </c>
      <c r="I41" s="34">
        <v>0</v>
      </c>
    </row>
    <row r="42" spans="1:9" x14ac:dyDescent="0.25">
      <c r="A42" s="162" t="s">
        <v>98</v>
      </c>
      <c r="B42" s="163"/>
      <c r="C42" s="33">
        <v>143305968.23922136</v>
      </c>
      <c r="D42" s="34">
        <v>0</v>
      </c>
      <c r="E42" s="34">
        <v>0</v>
      </c>
      <c r="F42" s="34">
        <v>0</v>
      </c>
      <c r="G42" s="33">
        <v>140890420.50772148</v>
      </c>
      <c r="H42" s="36">
        <f>4171639.73+4264342.83</f>
        <v>8435982.5600000005</v>
      </c>
      <c r="I42" s="34">
        <v>0</v>
      </c>
    </row>
    <row r="43" spans="1:9" x14ac:dyDescent="0.25">
      <c r="A43" s="162" t="s">
        <v>99</v>
      </c>
      <c r="B43" s="163"/>
      <c r="C43" s="33">
        <v>53347183.279948026</v>
      </c>
      <c r="D43" s="34">
        <v>0</v>
      </c>
      <c r="E43" s="34">
        <v>0</v>
      </c>
      <c r="F43" s="34">
        <v>0</v>
      </c>
      <c r="G43" s="33">
        <v>52561114.679162264</v>
      </c>
      <c r="H43" s="36">
        <f>1497050.42+1599122.04</f>
        <v>3096172.46</v>
      </c>
      <c r="I43" s="34">
        <v>0</v>
      </c>
    </row>
    <row r="44" spans="1:9" x14ac:dyDescent="0.25">
      <c r="A44" s="162" t="s">
        <v>100</v>
      </c>
      <c r="B44" s="163"/>
      <c r="C44" s="33">
        <v>5067379.5346063273</v>
      </c>
      <c r="D44" s="34">
        <v>0</v>
      </c>
      <c r="E44" s="34">
        <v>0</v>
      </c>
      <c r="F44" s="34">
        <v>0</v>
      </c>
      <c r="G44" s="33">
        <v>4993962.4819860719</v>
      </c>
      <c r="H44" s="36">
        <f>147188.04+143988.3</f>
        <v>291176.33999999997</v>
      </c>
      <c r="I44" s="34">
        <v>0</v>
      </c>
    </row>
    <row r="45" spans="1:9" x14ac:dyDescent="0.25">
      <c r="A45" s="176" t="s">
        <v>101</v>
      </c>
      <c r="B45" s="177"/>
      <c r="C45" s="38">
        <v>77962419.7276344</v>
      </c>
      <c r="D45" s="39">
        <v>0</v>
      </c>
      <c r="E45" s="39">
        <v>0</v>
      </c>
      <c r="F45" s="39">
        <v>0</v>
      </c>
      <c r="G45" s="38">
        <v>76930357.576131806</v>
      </c>
      <c r="H45" s="40">
        <f>2064002.22+2204729.65</f>
        <v>4268731.87</v>
      </c>
      <c r="I45" s="39">
        <v>0</v>
      </c>
    </row>
    <row r="46" spans="1:9" x14ac:dyDescent="0.25">
      <c r="E46" s="2"/>
    </row>
    <row r="47" spans="1:9" x14ac:dyDescent="0.25">
      <c r="A47" s="169" t="s">
        <v>26</v>
      </c>
      <c r="B47" s="173"/>
      <c r="C47" s="166" t="s">
        <v>27</v>
      </c>
      <c r="D47" s="166" t="s">
        <v>28</v>
      </c>
      <c r="E47" s="166" t="s">
        <v>29</v>
      </c>
      <c r="F47" s="169" t="s">
        <v>30</v>
      </c>
      <c r="G47" s="170"/>
      <c r="H47" s="169" t="s">
        <v>31</v>
      </c>
      <c r="I47" s="170"/>
    </row>
    <row r="48" spans="1:9" x14ac:dyDescent="0.25">
      <c r="A48" s="174"/>
      <c r="B48" s="175"/>
      <c r="C48" s="167"/>
      <c r="D48" s="167"/>
      <c r="E48" s="167"/>
      <c r="F48" s="171"/>
      <c r="G48" s="172"/>
      <c r="H48" s="171"/>
      <c r="I48" s="172"/>
    </row>
    <row r="49" spans="1:9" x14ac:dyDescent="0.25">
      <c r="A49" s="1"/>
      <c r="B49" s="3"/>
      <c r="C49" s="8"/>
      <c r="D49" s="8"/>
      <c r="E49" s="8"/>
      <c r="F49" s="1"/>
      <c r="G49" s="3"/>
      <c r="H49" s="1"/>
      <c r="I49" s="3"/>
    </row>
    <row r="50" spans="1:9" x14ac:dyDescent="0.25">
      <c r="A50" s="158" t="s">
        <v>32</v>
      </c>
      <c r="B50" s="159"/>
      <c r="C50" s="8"/>
      <c r="D50" s="8"/>
      <c r="E50" s="8"/>
      <c r="F50" s="1"/>
      <c r="G50" s="3"/>
      <c r="H50" s="1"/>
      <c r="I50" s="3"/>
    </row>
    <row r="51" spans="1:9" x14ac:dyDescent="0.25">
      <c r="A51" s="158"/>
      <c r="B51" s="159"/>
      <c r="C51" s="8"/>
      <c r="D51" s="8"/>
      <c r="E51" s="8"/>
      <c r="F51" s="1"/>
      <c r="G51" s="3"/>
      <c r="H51" s="1"/>
      <c r="I51" s="3"/>
    </row>
    <row r="52" spans="1:9" x14ac:dyDescent="0.25">
      <c r="A52" s="156"/>
      <c r="B52" s="157"/>
      <c r="C52" s="8"/>
      <c r="D52" s="8"/>
      <c r="E52" s="8"/>
      <c r="F52" s="1"/>
      <c r="G52" s="3"/>
      <c r="H52" s="1"/>
      <c r="I52" s="3"/>
    </row>
    <row r="53" spans="1:9" x14ac:dyDescent="0.25">
      <c r="A53" s="156" t="s">
        <v>33</v>
      </c>
      <c r="B53" s="157"/>
      <c r="C53" s="14">
        <v>0</v>
      </c>
      <c r="D53" s="14"/>
      <c r="E53" s="14"/>
      <c r="F53" s="1"/>
      <c r="G53" s="3"/>
      <c r="H53" s="19"/>
      <c r="I53" s="21"/>
    </row>
    <row r="54" spans="1:9" x14ac:dyDescent="0.25">
      <c r="A54" s="156" t="s">
        <v>34</v>
      </c>
      <c r="B54" s="157"/>
      <c r="C54" s="14">
        <v>0</v>
      </c>
      <c r="D54" s="14"/>
      <c r="E54" s="14"/>
      <c r="F54" s="1"/>
      <c r="G54" s="3"/>
      <c r="H54" s="19"/>
      <c r="I54" s="21"/>
    </row>
    <row r="55" spans="1:9" x14ac:dyDescent="0.25">
      <c r="A55" s="160" t="s">
        <v>35</v>
      </c>
      <c r="B55" s="161"/>
      <c r="C55" s="18">
        <v>0</v>
      </c>
      <c r="D55" s="18"/>
      <c r="E55" s="18"/>
      <c r="F55" s="10"/>
      <c r="G55" s="7"/>
      <c r="H55" s="20"/>
      <c r="I55" s="22"/>
    </row>
    <row r="56" spans="1:9" ht="27" customHeight="1" x14ac:dyDescent="0.25">
      <c r="A56" s="168" t="s">
        <v>102</v>
      </c>
      <c r="B56" s="168"/>
      <c r="C56" s="168"/>
      <c r="D56" s="168"/>
      <c r="E56" s="168"/>
      <c r="F56" s="168"/>
      <c r="G56" s="168"/>
      <c r="H56" s="168"/>
      <c r="I56" s="168"/>
    </row>
    <row r="59" spans="1:9" x14ac:dyDescent="0.25">
      <c r="A59" s="31"/>
      <c r="B59" s="31"/>
      <c r="C59" s="31"/>
      <c r="D59" s="31"/>
      <c r="E59" s="31"/>
      <c r="F59" s="31"/>
      <c r="G59" s="31"/>
      <c r="H59" s="31"/>
      <c r="I59" s="31"/>
    </row>
    <row r="60" spans="1:9" x14ac:dyDescent="0.25">
      <c r="A60" s="31"/>
      <c r="B60" s="31"/>
      <c r="C60" s="31"/>
      <c r="D60" s="31"/>
      <c r="E60" s="31"/>
      <c r="F60" s="31"/>
      <c r="G60" s="31"/>
      <c r="H60" s="31"/>
      <c r="I60" s="31"/>
    </row>
    <row r="61" spans="1:9" x14ac:dyDescent="0.25">
      <c r="A61" s="31"/>
      <c r="B61" s="31"/>
      <c r="C61" s="31"/>
      <c r="D61" s="31"/>
      <c r="E61" s="31"/>
      <c r="F61" s="31"/>
      <c r="G61" s="31"/>
      <c r="H61" s="31"/>
      <c r="I61" s="31"/>
    </row>
    <row r="62" spans="1:9" x14ac:dyDescent="0.25">
      <c r="A62" s="31"/>
      <c r="B62" s="31"/>
      <c r="C62" s="31"/>
      <c r="D62" s="31"/>
      <c r="E62" s="31"/>
      <c r="F62" s="31"/>
      <c r="G62" s="31"/>
      <c r="H62" s="31"/>
      <c r="I62" s="31"/>
    </row>
    <row r="63" spans="1:9" x14ac:dyDescent="0.25">
      <c r="A63" s="31"/>
      <c r="B63" s="31"/>
      <c r="C63" s="31"/>
      <c r="D63" s="31"/>
      <c r="E63" s="31"/>
      <c r="F63" s="31"/>
      <c r="G63" s="31"/>
      <c r="H63" s="31"/>
      <c r="I63" s="31"/>
    </row>
    <row r="64" spans="1:9" x14ac:dyDescent="0.25">
      <c r="A64" s="31"/>
      <c r="B64" s="31"/>
      <c r="C64" s="31"/>
      <c r="D64" s="31"/>
      <c r="E64" s="31"/>
      <c r="F64" s="31"/>
      <c r="G64" s="31"/>
      <c r="H64" s="31"/>
      <c r="I64" s="31"/>
    </row>
  </sheetData>
  <mergeCells count="50">
    <mergeCell ref="A1:I1"/>
    <mergeCell ref="A2:I2"/>
    <mergeCell ref="A3:I3"/>
    <mergeCell ref="A4:I4"/>
    <mergeCell ref="I5:I8"/>
    <mergeCell ref="G5:G8"/>
    <mergeCell ref="H5:H8"/>
    <mergeCell ref="A10:B10"/>
    <mergeCell ref="A11:B11"/>
    <mergeCell ref="F5:F8"/>
    <mergeCell ref="A18:B18"/>
    <mergeCell ref="A13:B13"/>
    <mergeCell ref="A14:B14"/>
    <mergeCell ref="A16:B16"/>
    <mergeCell ref="A17:B17"/>
    <mergeCell ref="A12:B12"/>
    <mergeCell ref="A5:B8"/>
    <mergeCell ref="C5:C8"/>
    <mergeCell ref="D5:D8"/>
    <mergeCell ref="E5:E8"/>
    <mergeCell ref="A19:B19"/>
    <mergeCell ref="A20:B20"/>
    <mergeCell ref="A41:B41"/>
    <mergeCell ref="A42:B42"/>
    <mergeCell ref="A43:B43"/>
    <mergeCell ref="A38:B40"/>
    <mergeCell ref="A26:B26"/>
    <mergeCell ref="A21:B21"/>
    <mergeCell ref="A22:B22"/>
    <mergeCell ref="A23:B23"/>
    <mergeCell ref="A25:B25"/>
    <mergeCell ref="A27:B28"/>
    <mergeCell ref="A32:B33"/>
    <mergeCell ref="A34:B34"/>
    <mergeCell ref="A35:B35"/>
    <mergeCell ref="A36:B36"/>
    <mergeCell ref="A44:B44"/>
    <mergeCell ref="A45:B45"/>
    <mergeCell ref="D47:D48"/>
    <mergeCell ref="E47:E48"/>
    <mergeCell ref="F47:G48"/>
    <mergeCell ref="A54:B54"/>
    <mergeCell ref="A55:B55"/>
    <mergeCell ref="C47:C48"/>
    <mergeCell ref="A56:I56"/>
    <mergeCell ref="H47:I48"/>
    <mergeCell ref="A50:B51"/>
    <mergeCell ref="A47:B48"/>
    <mergeCell ref="A52:B52"/>
    <mergeCell ref="A53:B53"/>
  </mergeCells>
  <pageMargins left="0.11811023622047245" right="0" top="0.11811023622047245" bottom="0.39370078740157483" header="0.11811023622047245" footer="0.11811023622047245"/>
  <pageSetup scale="92" fitToHeight="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9"/>
  <sheetViews>
    <sheetView topLeftCell="A43" workbookViewId="0">
      <selection activeCell="E81" sqref="E81"/>
    </sheetView>
  </sheetViews>
  <sheetFormatPr baseColWidth="10" defaultRowHeight="15" x14ac:dyDescent="0.25"/>
  <cols>
    <col min="2" max="2" width="16.5703125" customWidth="1"/>
    <col min="3" max="3" width="17" customWidth="1"/>
    <col min="4" max="4" width="16" customWidth="1"/>
    <col min="5" max="5" width="15.7109375" customWidth="1"/>
    <col min="6" max="6" width="15.140625" customWidth="1"/>
    <col min="7" max="7" width="17.7109375" customWidth="1"/>
    <col min="8" max="8" width="15.85546875" customWidth="1"/>
    <col min="12" max="12" width="15.140625" bestFit="1" customWidth="1"/>
  </cols>
  <sheetData>
    <row r="1" spans="1:12" ht="15.75" x14ac:dyDescent="0.3">
      <c r="A1" s="131" t="s">
        <v>0</v>
      </c>
      <c r="B1" s="131"/>
      <c r="C1" s="131"/>
      <c r="D1" s="131"/>
      <c r="E1" s="131"/>
      <c r="F1" s="131"/>
      <c r="G1" s="131"/>
      <c r="H1" s="131"/>
      <c r="I1" s="131"/>
    </row>
    <row r="3" spans="1:12" ht="15.75" x14ac:dyDescent="0.3">
      <c r="A3" s="188" t="s">
        <v>56</v>
      </c>
      <c r="B3" s="188"/>
      <c r="C3" s="188"/>
      <c r="D3" s="188"/>
      <c r="E3" s="188"/>
      <c r="F3" s="188"/>
      <c r="G3" s="188"/>
      <c r="H3" s="188"/>
      <c r="I3" s="188"/>
    </row>
    <row r="4" spans="1:12" ht="15.75" x14ac:dyDescent="0.3">
      <c r="A4" s="189" t="s">
        <v>6</v>
      </c>
      <c r="B4" s="189"/>
      <c r="C4" s="189"/>
      <c r="D4" s="189"/>
      <c r="E4" s="189"/>
      <c r="F4" s="189"/>
      <c r="G4" s="189"/>
      <c r="H4" s="189"/>
      <c r="I4" s="189"/>
    </row>
    <row r="5" spans="1:12" ht="15.75" x14ac:dyDescent="0.3">
      <c r="A5" s="189" t="s">
        <v>93</v>
      </c>
      <c r="B5" s="189"/>
      <c r="C5" s="189"/>
      <c r="D5" s="189"/>
      <c r="E5" s="189"/>
      <c r="F5" s="189"/>
      <c r="G5" s="189"/>
      <c r="H5" s="189"/>
      <c r="I5" s="189"/>
    </row>
    <row r="6" spans="1:12" ht="15.75" x14ac:dyDescent="0.3">
      <c r="A6" s="190" t="s">
        <v>36</v>
      </c>
      <c r="B6" s="190"/>
      <c r="C6" s="190"/>
      <c r="D6" s="190"/>
      <c r="E6" s="190"/>
      <c r="F6" s="190"/>
      <c r="G6" s="190"/>
      <c r="H6" s="190"/>
      <c r="I6" s="190"/>
    </row>
    <row r="7" spans="1:12" ht="15" customHeight="1" x14ac:dyDescent="0.25">
      <c r="A7" s="146" t="s">
        <v>58</v>
      </c>
      <c r="B7" s="147"/>
      <c r="C7" s="143" t="s">
        <v>94</v>
      </c>
      <c r="D7" s="143" t="s">
        <v>1</v>
      </c>
      <c r="E7" s="143" t="s">
        <v>2</v>
      </c>
      <c r="F7" s="143" t="s">
        <v>3</v>
      </c>
      <c r="G7" s="143" t="s">
        <v>59</v>
      </c>
      <c r="H7" s="143" t="s">
        <v>4</v>
      </c>
      <c r="I7" s="143" t="s">
        <v>5</v>
      </c>
    </row>
    <row r="8" spans="1:12" x14ac:dyDescent="0.25">
      <c r="A8" s="148"/>
      <c r="B8" s="149"/>
      <c r="C8" s="144"/>
      <c r="D8" s="144"/>
      <c r="E8" s="144"/>
      <c r="F8" s="144"/>
      <c r="G8" s="144"/>
      <c r="H8" s="144"/>
      <c r="I8" s="144"/>
    </row>
    <row r="9" spans="1:12" x14ac:dyDescent="0.25">
      <c r="A9" s="148"/>
      <c r="B9" s="149"/>
      <c r="C9" s="144"/>
      <c r="D9" s="144"/>
      <c r="E9" s="144"/>
      <c r="F9" s="144"/>
      <c r="G9" s="144"/>
      <c r="H9" s="144"/>
      <c r="I9" s="144"/>
    </row>
    <row r="10" spans="1:12" x14ac:dyDescent="0.25">
      <c r="A10" s="150"/>
      <c r="B10" s="151"/>
      <c r="C10" s="145"/>
      <c r="D10" s="145"/>
      <c r="E10" s="145"/>
      <c r="F10" s="145"/>
      <c r="G10" s="145"/>
      <c r="H10" s="145"/>
      <c r="I10" s="145"/>
    </row>
    <row r="11" spans="1:12" ht="6" customHeight="1" x14ac:dyDescent="0.25">
      <c r="A11" s="1"/>
      <c r="B11" s="3"/>
      <c r="C11" s="8"/>
      <c r="D11" s="8"/>
      <c r="E11" s="8"/>
      <c r="F11" s="8"/>
      <c r="G11" s="8"/>
      <c r="H11" s="8"/>
      <c r="I11" s="8"/>
    </row>
    <row r="12" spans="1:12" x14ac:dyDescent="0.25">
      <c r="A12" s="152" t="s">
        <v>7</v>
      </c>
      <c r="B12" s="153"/>
      <c r="C12" s="17">
        <f>+C13+C18</f>
        <v>798716140.88000011</v>
      </c>
      <c r="D12" s="14">
        <v>0</v>
      </c>
      <c r="E12" s="17">
        <f t="shared" ref="E12:H12" si="0">+E13+E18</f>
        <v>2989173.6</v>
      </c>
      <c r="F12" s="14">
        <v>0</v>
      </c>
      <c r="G12" s="17">
        <f t="shared" si="0"/>
        <v>795726967.28000009</v>
      </c>
      <c r="H12" s="17">
        <f t="shared" si="0"/>
        <v>13753025.66</v>
      </c>
      <c r="I12" s="14">
        <v>0</v>
      </c>
    </row>
    <row r="13" spans="1:12" x14ac:dyDescent="0.25">
      <c r="A13" s="154" t="s">
        <v>8</v>
      </c>
      <c r="B13" s="155"/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L13" s="24">
        <f>1046065846.17-C12</f>
        <v>247349705.28999984</v>
      </c>
    </row>
    <row r="14" spans="1:12" x14ac:dyDescent="0.25">
      <c r="A14" s="141" t="s">
        <v>11</v>
      </c>
      <c r="B14" s="142"/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</row>
    <row r="15" spans="1:12" x14ac:dyDescent="0.25">
      <c r="A15" s="141" t="s">
        <v>9</v>
      </c>
      <c r="B15" s="142"/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</row>
    <row r="16" spans="1:12" x14ac:dyDescent="0.25">
      <c r="A16" s="141" t="s">
        <v>10</v>
      </c>
      <c r="B16" s="142"/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</row>
    <row r="17" spans="1:14" ht="9" customHeight="1" x14ac:dyDescent="0.25">
      <c r="A17" s="5"/>
      <c r="B17" s="12"/>
      <c r="C17" s="8"/>
      <c r="D17" s="8"/>
      <c r="E17" s="8"/>
      <c r="F17" s="8"/>
      <c r="G17" s="8"/>
      <c r="H17" s="8"/>
      <c r="I17" s="8"/>
    </row>
    <row r="18" spans="1:14" x14ac:dyDescent="0.25">
      <c r="A18" s="156" t="s">
        <v>12</v>
      </c>
      <c r="B18" s="157"/>
      <c r="C18" s="17">
        <f>+C19+C23+C24</f>
        <v>798716140.88000011</v>
      </c>
      <c r="D18" s="14">
        <v>0</v>
      </c>
      <c r="E18" s="17">
        <f t="shared" ref="E18:H18" si="1">+E19+E23+E24</f>
        <v>2989173.6</v>
      </c>
      <c r="F18" s="14">
        <v>0</v>
      </c>
      <c r="G18" s="17">
        <f>+G19+G23+G24</f>
        <v>795726967.28000009</v>
      </c>
      <c r="H18" s="17">
        <f t="shared" si="1"/>
        <v>13753025.66</v>
      </c>
      <c r="I18" s="14">
        <v>0</v>
      </c>
    </row>
    <row r="19" spans="1:14" x14ac:dyDescent="0.25">
      <c r="A19" s="141" t="s">
        <v>71</v>
      </c>
      <c r="B19" s="142"/>
      <c r="C19" s="17">
        <f>SUM(C20:C22)</f>
        <v>798716140.88000011</v>
      </c>
      <c r="D19" s="14">
        <v>0</v>
      </c>
      <c r="E19" s="17">
        <f t="shared" ref="E19:H19" si="2">SUM(E20:E22)</f>
        <v>2989173.6</v>
      </c>
      <c r="F19" s="14">
        <v>0</v>
      </c>
      <c r="G19" s="17">
        <f t="shared" si="2"/>
        <v>795726967.28000009</v>
      </c>
      <c r="H19" s="17">
        <f t="shared" si="2"/>
        <v>13753025.66</v>
      </c>
      <c r="I19" s="14">
        <v>0</v>
      </c>
    </row>
    <row r="20" spans="1:14" x14ac:dyDescent="0.25">
      <c r="A20" s="141" t="s">
        <v>73</v>
      </c>
      <c r="B20" s="142"/>
      <c r="C20" s="17">
        <v>521900072.74000007</v>
      </c>
      <c r="D20" s="14">
        <v>0</v>
      </c>
      <c r="E20" s="26">
        <v>1993946.06</v>
      </c>
      <c r="F20" s="27">
        <v>0</v>
      </c>
      <c r="G20" s="26">
        <f>+C20+D20-E20+F20</f>
        <v>519906126.68000007</v>
      </c>
      <c r="H20" s="26">
        <v>8961456.4600000009</v>
      </c>
      <c r="I20" s="14">
        <v>0</v>
      </c>
    </row>
    <row r="21" spans="1:14" x14ac:dyDescent="0.25">
      <c r="A21" s="141" t="s">
        <v>73</v>
      </c>
      <c r="B21" s="142"/>
      <c r="C21" s="17">
        <v>170274660.55000001</v>
      </c>
      <c r="D21" s="14">
        <v>0</v>
      </c>
      <c r="E21" s="26">
        <v>612182.79</v>
      </c>
      <c r="F21" s="27">
        <v>0</v>
      </c>
      <c r="G21" s="26">
        <f t="shared" ref="G21:G22" si="3">+C21+D21-E21+F21</f>
        <v>169662477.76000002</v>
      </c>
      <c r="H21" s="26">
        <v>2947382.44</v>
      </c>
      <c r="I21" s="14">
        <v>0</v>
      </c>
    </row>
    <row r="22" spans="1:14" x14ac:dyDescent="0.25">
      <c r="A22" s="141" t="s">
        <v>73</v>
      </c>
      <c r="B22" s="142"/>
      <c r="C22" s="17">
        <v>106541407.59000002</v>
      </c>
      <c r="D22" s="14">
        <v>0</v>
      </c>
      <c r="E22" s="26">
        <v>383044.75</v>
      </c>
      <c r="F22" s="27">
        <v>0</v>
      </c>
      <c r="G22" s="26">
        <f t="shared" si="3"/>
        <v>106158362.84000002</v>
      </c>
      <c r="H22" s="26">
        <v>1844186.7600000002</v>
      </c>
      <c r="I22" s="14">
        <v>0</v>
      </c>
    </row>
    <row r="23" spans="1:14" x14ac:dyDescent="0.25">
      <c r="A23" s="141" t="s">
        <v>72</v>
      </c>
      <c r="B23" s="142"/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</row>
    <row r="24" spans="1:14" x14ac:dyDescent="0.25">
      <c r="A24" s="141" t="s">
        <v>15</v>
      </c>
      <c r="B24" s="142"/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</row>
    <row r="25" spans="1:14" ht="7.5" customHeight="1" x14ac:dyDescent="0.25">
      <c r="A25" s="1"/>
      <c r="B25" s="3"/>
      <c r="C25" s="8"/>
      <c r="D25" s="8"/>
      <c r="E25" s="8"/>
      <c r="F25" s="8"/>
      <c r="G25" s="8"/>
      <c r="H25" s="8"/>
      <c r="I25" s="8"/>
    </row>
    <row r="26" spans="1:14" x14ac:dyDescent="0.25">
      <c r="A26" s="152" t="s">
        <v>16</v>
      </c>
      <c r="B26" s="153"/>
      <c r="C26" s="17">
        <f>SUM(C27:C40)</f>
        <v>724171108.51000011</v>
      </c>
      <c r="D26" s="17">
        <f>SUM(D27:D40)</f>
        <v>82500000</v>
      </c>
      <c r="E26" s="17">
        <f>SUM(E27:E40)</f>
        <v>54954668.780000001</v>
      </c>
      <c r="F26" s="14">
        <v>0</v>
      </c>
      <c r="G26" s="17">
        <f>SUM(G27:G40)</f>
        <v>751716439.73000002</v>
      </c>
      <c r="H26" s="17">
        <f>SUM(H27:H40)</f>
        <v>17603361.93</v>
      </c>
      <c r="I26" s="14">
        <v>0</v>
      </c>
    </row>
    <row r="27" spans="1:14" ht="18.75" customHeight="1" x14ac:dyDescent="0.25">
      <c r="A27" s="193" t="s">
        <v>92</v>
      </c>
      <c r="B27" s="194"/>
      <c r="C27" s="25">
        <v>12486311.58</v>
      </c>
      <c r="D27" s="25"/>
      <c r="E27" s="30">
        <v>1224406</v>
      </c>
      <c r="F27" s="27">
        <v>0</v>
      </c>
      <c r="G27" s="26">
        <f t="shared" ref="G27:G28" si="4">+C27+D27-E27+F27</f>
        <v>11261905.58</v>
      </c>
      <c r="H27" s="30">
        <v>346831.6</v>
      </c>
      <c r="I27" s="14"/>
    </row>
    <row r="28" spans="1:14" ht="18.75" customHeight="1" x14ac:dyDescent="0.25">
      <c r="A28" s="193" t="s">
        <v>92</v>
      </c>
      <c r="B28" s="194"/>
      <c r="C28" s="25">
        <v>13614999.109999999</v>
      </c>
      <c r="D28" s="25"/>
      <c r="E28" s="30">
        <v>1940942.4</v>
      </c>
      <c r="F28" s="27">
        <v>0</v>
      </c>
      <c r="G28" s="26">
        <f t="shared" si="4"/>
        <v>11674056.709999999</v>
      </c>
      <c r="H28" s="30">
        <v>546127.31999999995</v>
      </c>
      <c r="I28" s="14"/>
    </row>
    <row r="29" spans="1:14" ht="32.25" customHeight="1" x14ac:dyDescent="0.25">
      <c r="A29" s="195" t="s">
        <v>78</v>
      </c>
      <c r="B29" s="196"/>
      <c r="C29" s="17">
        <v>247289395.75999999</v>
      </c>
      <c r="D29" s="14">
        <v>0</v>
      </c>
      <c r="E29" s="26">
        <v>8445340.0700000003</v>
      </c>
      <c r="F29" s="27">
        <v>0</v>
      </c>
      <c r="G29" s="26">
        <f>+C29+D29-E29+F29</f>
        <v>238844055.69</v>
      </c>
      <c r="H29" s="26">
        <v>4264691.07</v>
      </c>
      <c r="I29" s="14">
        <v>0</v>
      </c>
      <c r="K29" s="24"/>
    </row>
    <row r="30" spans="1:14" s="28" customFormat="1" ht="18" customHeight="1" x14ac:dyDescent="0.25">
      <c r="A30" s="191" t="s">
        <v>79</v>
      </c>
      <c r="B30" s="192"/>
      <c r="C30" s="26">
        <v>134993041.66000003</v>
      </c>
      <c r="D30" s="27">
        <v>0</v>
      </c>
      <c r="E30" s="26">
        <v>4692236</v>
      </c>
      <c r="F30" s="27">
        <v>0</v>
      </c>
      <c r="G30" s="26">
        <f>+C30+D30-E30+F30</f>
        <v>130300805.66000003</v>
      </c>
      <c r="H30" s="26">
        <v>3571603</v>
      </c>
      <c r="I30" s="27">
        <v>0</v>
      </c>
      <c r="N30" s="28">
        <f>1046+46-66</f>
        <v>1026</v>
      </c>
    </row>
    <row r="31" spans="1:14" s="28" customFormat="1" ht="18" customHeight="1" x14ac:dyDescent="0.25">
      <c r="A31" s="191" t="s">
        <v>79</v>
      </c>
      <c r="B31" s="192"/>
      <c r="C31" s="26">
        <v>180436936.26000002</v>
      </c>
      <c r="D31" s="27">
        <v>0</v>
      </c>
      <c r="E31" s="26">
        <v>6151264</v>
      </c>
      <c r="F31" s="27">
        <v>0</v>
      </c>
      <c r="G31" s="26">
        <f t="shared" ref="G31:G40" si="5">+C31+D31-E31+F31</f>
        <v>174285672.26000002</v>
      </c>
      <c r="H31" s="26">
        <v>4235587</v>
      </c>
      <c r="I31" s="27">
        <v>0</v>
      </c>
    </row>
    <row r="32" spans="1:14" s="28" customFormat="1" ht="18" customHeight="1" x14ac:dyDescent="0.25">
      <c r="A32" s="191" t="s">
        <v>79</v>
      </c>
      <c r="B32" s="192"/>
      <c r="C32" s="26">
        <v>0</v>
      </c>
      <c r="D32" s="26">
        <v>32500000</v>
      </c>
      <c r="E32" s="26">
        <v>8124999</v>
      </c>
      <c r="F32" s="27">
        <v>0</v>
      </c>
      <c r="G32" s="26">
        <f t="shared" ref="G32" si="6">+C32+D32-E32+F32</f>
        <v>24375001</v>
      </c>
      <c r="H32" s="27">
        <v>657377.68000000005</v>
      </c>
      <c r="I32" s="27"/>
    </row>
    <row r="33" spans="1:9" s="28" customFormat="1" ht="18" customHeight="1" x14ac:dyDescent="0.25">
      <c r="A33" s="191" t="s">
        <v>80</v>
      </c>
      <c r="B33" s="192"/>
      <c r="C33" s="26">
        <v>79099567.079999998</v>
      </c>
      <c r="D33" s="27">
        <v>0</v>
      </c>
      <c r="E33" s="26">
        <v>1469061.1</v>
      </c>
      <c r="F33" s="27">
        <v>0</v>
      </c>
      <c r="G33" s="26">
        <f t="shared" si="5"/>
        <v>77630505.980000004</v>
      </c>
      <c r="H33" s="26">
        <v>1521377.7</v>
      </c>
      <c r="I33" s="27">
        <v>0</v>
      </c>
    </row>
    <row r="34" spans="1:9" s="28" customFormat="1" ht="18" customHeight="1" x14ac:dyDescent="0.25">
      <c r="A34" s="191" t="s">
        <v>80</v>
      </c>
      <c r="B34" s="192"/>
      <c r="C34" s="26"/>
      <c r="D34" s="26">
        <v>50000000</v>
      </c>
      <c r="E34" s="26">
        <v>12499980</v>
      </c>
      <c r="F34" s="26">
        <v>0</v>
      </c>
      <c r="G34" s="26">
        <f>+C34+D34-E34+F34</f>
        <v>37500020</v>
      </c>
      <c r="H34" s="26">
        <v>925178.34</v>
      </c>
      <c r="I34" s="27">
        <v>0</v>
      </c>
    </row>
    <row r="35" spans="1:9" ht="15" customHeight="1" x14ac:dyDescent="0.25">
      <c r="A35" s="141" t="s">
        <v>81</v>
      </c>
      <c r="B35" s="142"/>
      <c r="C35" s="17">
        <v>2976916.33</v>
      </c>
      <c r="D35" s="17"/>
      <c r="E35" s="17">
        <v>549405.06000000006</v>
      </c>
      <c r="F35" s="14">
        <v>0</v>
      </c>
      <c r="G35" s="17">
        <f t="shared" si="5"/>
        <v>2427511.27</v>
      </c>
      <c r="H35" s="17">
        <v>83223.72</v>
      </c>
      <c r="I35" s="14">
        <v>0</v>
      </c>
    </row>
    <row r="36" spans="1:9" ht="15" customHeight="1" x14ac:dyDescent="0.25">
      <c r="A36" s="141" t="s">
        <v>82</v>
      </c>
      <c r="B36" s="142"/>
      <c r="C36" s="17">
        <v>16696469.23</v>
      </c>
      <c r="D36" s="17"/>
      <c r="E36" s="17">
        <v>3092336.1100000003</v>
      </c>
      <c r="F36" s="14">
        <v>0</v>
      </c>
      <c r="G36" s="17">
        <f t="shared" si="5"/>
        <v>13604133.120000001</v>
      </c>
      <c r="H36" s="17">
        <v>446817.05</v>
      </c>
      <c r="I36" s="14">
        <v>0</v>
      </c>
    </row>
    <row r="37" spans="1:9" ht="15" customHeight="1" x14ac:dyDescent="0.25">
      <c r="A37" s="141" t="s">
        <v>83</v>
      </c>
      <c r="B37" s="142"/>
      <c r="C37" s="17">
        <v>8824222.6400000006</v>
      </c>
      <c r="D37" s="17"/>
      <c r="E37" s="17">
        <v>1634325.32</v>
      </c>
      <c r="F37" s="14">
        <v>0</v>
      </c>
      <c r="G37" s="17">
        <f t="shared" si="5"/>
        <v>7189897.3200000003</v>
      </c>
      <c r="H37" s="17">
        <v>236146.51</v>
      </c>
      <c r="I37" s="14">
        <v>0</v>
      </c>
    </row>
    <row r="38" spans="1:9" ht="15" customHeight="1" x14ac:dyDescent="0.25">
      <c r="A38" s="141" t="s">
        <v>84</v>
      </c>
      <c r="B38" s="142"/>
      <c r="C38" s="17">
        <v>2753249.93</v>
      </c>
      <c r="D38" s="17"/>
      <c r="E38" s="17">
        <v>504527.77</v>
      </c>
      <c r="F38" s="14">
        <v>0</v>
      </c>
      <c r="G38" s="17">
        <f t="shared" si="5"/>
        <v>2248722.16</v>
      </c>
      <c r="H38" s="17">
        <v>83556.739999999991</v>
      </c>
      <c r="I38" s="14">
        <v>0</v>
      </c>
    </row>
    <row r="39" spans="1:9" ht="15" customHeight="1" x14ac:dyDescent="0.25">
      <c r="A39" s="141" t="s">
        <v>85</v>
      </c>
      <c r="B39" s="142"/>
      <c r="C39" s="17">
        <v>9999999.4900000002</v>
      </c>
      <c r="D39" s="17"/>
      <c r="E39" s="14">
        <v>1852964.62</v>
      </c>
      <c r="F39" s="14">
        <v>0</v>
      </c>
      <c r="G39" s="17">
        <f t="shared" ref="G39" si="7">+C39+D39-E39+F39</f>
        <v>8147034.8700000001</v>
      </c>
      <c r="H39" s="17">
        <v>271241.12</v>
      </c>
      <c r="I39" s="14">
        <v>0</v>
      </c>
    </row>
    <row r="40" spans="1:9" ht="15" customHeight="1" x14ac:dyDescent="0.25">
      <c r="A40" s="141" t="s">
        <v>91</v>
      </c>
      <c r="B40" s="142"/>
      <c r="C40" s="17">
        <v>14999999.439999999</v>
      </c>
      <c r="D40" s="17"/>
      <c r="E40" s="14">
        <v>2772881.33</v>
      </c>
      <c r="F40" s="14">
        <v>0</v>
      </c>
      <c r="G40" s="17">
        <f t="shared" si="5"/>
        <v>12227118.109999999</v>
      </c>
      <c r="H40" s="17">
        <v>413603.07999999996</v>
      </c>
      <c r="I40" s="14">
        <v>0</v>
      </c>
    </row>
    <row r="41" spans="1:9" x14ac:dyDescent="0.25">
      <c r="A41" s="178" t="s">
        <v>17</v>
      </c>
      <c r="B41" s="179"/>
      <c r="C41" s="8"/>
      <c r="D41" s="8"/>
      <c r="E41" s="8"/>
      <c r="F41" s="8"/>
      <c r="G41" s="8"/>
      <c r="H41" s="8"/>
      <c r="I41" s="8"/>
    </row>
    <row r="42" spans="1:9" x14ac:dyDescent="0.25">
      <c r="A42" s="178"/>
      <c r="B42" s="179"/>
      <c r="C42" s="17">
        <f>+C12+C26</f>
        <v>1522887249.3900003</v>
      </c>
      <c r="D42" s="17">
        <f>+D12+D26</f>
        <v>82500000</v>
      </c>
      <c r="E42" s="17">
        <f>+E12+E26</f>
        <v>57943842.380000003</v>
      </c>
      <c r="F42" s="14">
        <v>0</v>
      </c>
      <c r="G42" s="17">
        <f>+G12+G26</f>
        <v>1547443407.0100002</v>
      </c>
      <c r="H42" s="17">
        <f>+H12+H26</f>
        <v>31356387.59</v>
      </c>
      <c r="I42" s="14">
        <v>0</v>
      </c>
    </row>
    <row r="43" spans="1:9" ht="7.5" customHeight="1" x14ac:dyDescent="0.25">
      <c r="A43" s="1"/>
      <c r="B43" s="3"/>
      <c r="C43" s="8"/>
      <c r="D43" s="8"/>
      <c r="E43" s="8"/>
      <c r="F43" s="8"/>
      <c r="G43" s="8"/>
      <c r="H43" s="8"/>
      <c r="I43" s="8"/>
    </row>
    <row r="44" spans="1:9" ht="6" customHeight="1" x14ac:dyDescent="0.25">
      <c r="A44" s="1"/>
      <c r="B44" s="3"/>
      <c r="C44" s="8"/>
      <c r="D44" s="8"/>
      <c r="E44" s="8"/>
      <c r="F44" s="8"/>
      <c r="G44" s="8"/>
      <c r="H44" s="8"/>
      <c r="I44" s="8"/>
    </row>
    <row r="45" spans="1:9" ht="6" customHeight="1" x14ac:dyDescent="0.25">
      <c r="A45" s="1"/>
      <c r="B45" s="3"/>
      <c r="C45" s="8"/>
      <c r="D45" s="8"/>
      <c r="E45" s="8"/>
      <c r="F45" s="8"/>
      <c r="G45" s="8"/>
      <c r="H45" s="8"/>
      <c r="I45" s="8"/>
    </row>
    <row r="46" spans="1:9" x14ac:dyDescent="0.25">
      <c r="A46" s="158" t="s">
        <v>74</v>
      </c>
      <c r="B46" s="159"/>
      <c r="C46" s="8"/>
      <c r="D46" s="8"/>
      <c r="E46" s="8"/>
      <c r="F46" s="8"/>
      <c r="G46" s="8"/>
      <c r="H46" s="8"/>
      <c r="I46" s="8"/>
    </row>
    <row r="47" spans="1:9" x14ac:dyDescent="0.25">
      <c r="A47" s="158"/>
      <c r="B47" s="159"/>
      <c r="C47" s="8"/>
      <c r="D47" s="8"/>
      <c r="E47" s="8"/>
      <c r="F47" s="8"/>
      <c r="G47" s="8"/>
      <c r="H47" s="8"/>
      <c r="I47" s="8"/>
    </row>
    <row r="48" spans="1:9" x14ac:dyDescent="0.25">
      <c r="A48" s="156" t="s">
        <v>77</v>
      </c>
      <c r="B48" s="157"/>
      <c r="C48" s="8"/>
      <c r="D48" s="8"/>
      <c r="E48" s="8"/>
      <c r="F48" s="8"/>
      <c r="G48" s="8"/>
      <c r="H48" s="8"/>
      <c r="I48" s="8"/>
    </row>
    <row r="49" spans="1:9" x14ac:dyDescent="0.25">
      <c r="A49" s="156" t="s">
        <v>75</v>
      </c>
      <c r="B49" s="157"/>
      <c r="C49" s="8"/>
      <c r="D49" s="8"/>
      <c r="E49" s="8"/>
      <c r="F49" s="8"/>
      <c r="G49" s="8"/>
      <c r="H49" s="8"/>
      <c r="I49" s="8"/>
    </row>
    <row r="50" spans="1:9" x14ac:dyDescent="0.25">
      <c r="A50" s="156" t="s">
        <v>76</v>
      </c>
      <c r="B50" s="157"/>
      <c r="C50" s="8"/>
      <c r="D50" s="8"/>
      <c r="E50" s="8"/>
      <c r="F50" s="8"/>
      <c r="G50" s="8"/>
      <c r="H50" s="8"/>
      <c r="I50" s="8"/>
    </row>
    <row r="51" spans="1:9" ht="6.75" customHeight="1" x14ac:dyDescent="0.25">
      <c r="A51" s="1"/>
      <c r="B51" s="3"/>
      <c r="C51" s="8"/>
      <c r="D51" s="8"/>
      <c r="E51" s="8"/>
      <c r="F51" s="8"/>
      <c r="G51" s="8"/>
      <c r="H51" s="8"/>
      <c r="I51" s="8"/>
    </row>
    <row r="52" spans="1:9" ht="15" customHeight="1" x14ac:dyDescent="0.25">
      <c r="A52" s="158" t="s">
        <v>22</v>
      </c>
      <c r="B52" s="159"/>
      <c r="C52" s="8"/>
      <c r="D52" s="8"/>
      <c r="E52" s="8"/>
      <c r="F52" s="8"/>
      <c r="G52" s="8"/>
      <c r="H52" s="8"/>
      <c r="I52" s="8"/>
    </row>
    <row r="53" spans="1:9" x14ac:dyDescent="0.25">
      <c r="A53" s="158"/>
      <c r="B53" s="159"/>
      <c r="C53" s="8"/>
      <c r="D53" s="8"/>
      <c r="E53" s="8"/>
      <c r="F53" s="8"/>
      <c r="G53" s="8"/>
      <c r="H53" s="8"/>
      <c r="I53" s="8"/>
    </row>
    <row r="54" spans="1:9" ht="0.75" customHeight="1" x14ac:dyDescent="0.25">
      <c r="A54" s="158"/>
      <c r="B54" s="159"/>
      <c r="C54" s="8"/>
      <c r="D54" s="8"/>
      <c r="E54" s="8"/>
      <c r="F54" s="8"/>
      <c r="G54" s="8"/>
      <c r="H54" s="8"/>
      <c r="I54" s="8"/>
    </row>
    <row r="55" spans="1:9" x14ac:dyDescent="0.25">
      <c r="A55" s="162" t="s">
        <v>86</v>
      </c>
      <c r="B55" s="163"/>
      <c r="C55" s="17">
        <v>83449015</v>
      </c>
      <c r="D55" s="14">
        <v>0</v>
      </c>
      <c r="E55" s="14">
        <v>0</v>
      </c>
      <c r="F55" s="14">
        <v>0</v>
      </c>
      <c r="G55" s="17">
        <v>83449015</v>
      </c>
      <c r="H55" s="26">
        <v>1771205.35</v>
      </c>
      <c r="I55" s="14">
        <v>0</v>
      </c>
    </row>
    <row r="56" spans="1:9" x14ac:dyDescent="0.25">
      <c r="A56" s="162" t="s">
        <v>87</v>
      </c>
      <c r="B56" s="163"/>
      <c r="C56" s="17">
        <v>208708907</v>
      </c>
      <c r="D56" s="14">
        <v>0</v>
      </c>
      <c r="E56" s="14">
        <v>0</v>
      </c>
      <c r="F56" s="14">
        <v>0</v>
      </c>
      <c r="G56" s="17">
        <v>208708907</v>
      </c>
      <c r="H56" s="26">
        <v>4171639.7299999995</v>
      </c>
      <c r="I56" s="14">
        <v>0</v>
      </c>
    </row>
    <row r="57" spans="1:9" x14ac:dyDescent="0.25">
      <c r="A57" s="162" t="s">
        <v>88</v>
      </c>
      <c r="B57" s="163"/>
      <c r="C57" s="17">
        <v>72675017</v>
      </c>
      <c r="D57" s="14">
        <v>0</v>
      </c>
      <c r="E57" s="14">
        <v>0</v>
      </c>
      <c r="F57" s="14">
        <v>0</v>
      </c>
      <c r="G57" s="17">
        <v>72675017</v>
      </c>
      <c r="H57" s="26">
        <v>1497050.4199999997</v>
      </c>
      <c r="I57" s="14">
        <v>0</v>
      </c>
    </row>
    <row r="58" spans="1:9" x14ac:dyDescent="0.25">
      <c r="A58" s="162" t="s">
        <v>89</v>
      </c>
      <c r="B58" s="163"/>
      <c r="C58" s="17">
        <v>6854706</v>
      </c>
      <c r="D58" s="14">
        <v>0</v>
      </c>
      <c r="E58" s="14">
        <v>0</v>
      </c>
      <c r="F58" s="14">
        <v>0</v>
      </c>
      <c r="G58" s="17">
        <v>6854706</v>
      </c>
      <c r="H58" s="26">
        <v>147188.04</v>
      </c>
      <c r="I58" s="14">
        <v>0</v>
      </c>
    </row>
    <row r="59" spans="1:9" x14ac:dyDescent="0.25">
      <c r="A59" s="176" t="s">
        <v>90</v>
      </c>
      <c r="B59" s="177"/>
      <c r="C59" s="23">
        <v>104534855</v>
      </c>
      <c r="D59" s="18">
        <v>0</v>
      </c>
      <c r="E59" s="18">
        <v>0</v>
      </c>
      <c r="F59" s="18">
        <v>0</v>
      </c>
      <c r="G59" s="23">
        <v>104534855</v>
      </c>
      <c r="H59" s="29">
        <v>2064002.22</v>
      </c>
      <c r="I59" s="18">
        <v>0</v>
      </c>
    </row>
    <row r="60" spans="1:9" x14ac:dyDescent="0.25">
      <c r="E60" s="2"/>
    </row>
    <row r="61" spans="1:9" x14ac:dyDescent="0.25">
      <c r="A61" s="169" t="s">
        <v>26</v>
      </c>
      <c r="B61" s="173"/>
      <c r="C61" s="166" t="s">
        <v>27</v>
      </c>
      <c r="D61" s="166" t="s">
        <v>28</v>
      </c>
      <c r="E61" s="166" t="s">
        <v>29</v>
      </c>
      <c r="F61" s="169" t="s">
        <v>30</v>
      </c>
      <c r="G61" s="170"/>
      <c r="H61" s="169" t="s">
        <v>31</v>
      </c>
      <c r="I61" s="170"/>
    </row>
    <row r="62" spans="1:9" x14ac:dyDescent="0.25">
      <c r="A62" s="174"/>
      <c r="B62" s="175"/>
      <c r="C62" s="167"/>
      <c r="D62" s="167"/>
      <c r="E62" s="167"/>
      <c r="F62" s="171"/>
      <c r="G62" s="172"/>
      <c r="H62" s="171"/>
      <c r="I62" s="172"/>
    </row>
    <row r="63" spans="1:9" x14ac:dyDescent="0.25">
      <c r="A63" s="1"/>
      <c r="B63" s="3"/>
      <c r="C63" s="8"/>
      <c r="D63" s="8"/>
      <c r="E63" s="8"/>
      <c r="F63" s="1"/>
      <c r="G63" s="3"/>
      <c r="H63" s="1"/>
      <c r="I63" s="3"/>
    </row>
    <row r="64" spans="1:9" x14ac:dyDescent="0.25">
      <c r="A64" s="158" t="s">
        <v>32</v>
      </c>
      <c r="B64" s="159"/>
      <c r="C64" s="8"/>
      <c r="D64" s="8"/>
      <c r="E64" s="8"/>
      <c r="F64" s="1"/>
      <c r="G64" s="3"/>
      <c r="H64" s="1"/>
      <c r="I64" s="3"/>
    </row>
    <row r="65" spans="1:9" x14ac:dyDescent="0.25">
      <c r="A65" s="158"/>
      <c r="B65" s="159"/>
      <c r="C65" s="8"/>
      <c r="D65" s="8"/>
      <c r="E65" s="8"/>
      <c r="F65" s="1"/>
      <c r="G65" s="3"/>
      <c r="H65" s="1"/>
      <c r="I65" s="3"/>
    </row>
    <row r="66" spans="1:9" x14ac:dyDescent="0.25">
      <c r="A66" s="156"/>
      <c r="B66" s="157"/>
      <c r="C66" s="8"/>
      <c r="D66" s="8"/>
      <c r="E66" s="8"/>
      <c r="F66" s="1"/>
      <c r="G66" s="3"/>
      <c r="H66" s="1"/>
      <c r="I66" s="3"/>
    </row>
    <row r="67" spans="1:9" x14ac:dyDescent="0.25">
      <c r="A67" s="156" t="s">
        <v>33</v>
      </c>
      <c r="B67" s="157"/>
      <c r="C67" s="14">
        <v>0</v>
      </c>
      <c r="D67" s="14"/>
      <c r="E67" s="14"/>
      <c r="F67" s="1"/>
      <c r="G67" s="3"/>
      <c r="H67" s="19"/>
      <c r="I67" s="21"/>
    </row>
    <row r="68" spans="1:9" x14ac:dyDescent="0.25">
      <c r="A68" s="156" t="s">
        <v>34</v>
      </c>
      <c r="B68" s="157"/>
      <c r="C68" s="14">
        <v>0</v>
      </c>
      <c r="D68" s="14"/>
      <c r="E68" s="14"/>
      <c r="F68" s="1"/>
      <c r="G68" s="3"/>
      <c r="H68" s="19"/>
      <c r="I68" s="21"/>
    </row>
    <row r="69" spans="1:9" x14ac:dyDescent="0.25">
      <c r="A69" s="160" t="s">
        <v>35</v>
      </c>
      <c r="B69" s="161"/>
      <c r="C69" s="18">
        <v>0</v>
      </c>
      <c r="D69" s="18"/>
      <c r="E69" s="18"/>
      <c r="F69" s="10"/>
      <c r="G69" s="7"/>
      <c r="H69" s="20"/>
      <c r="I69" s="22"/>
    </row>
  </sheetData>
  <mergeCells count="62">
    <mergeCell ref="A67:B67"/>
    <mergeCell ref="A68:B68"/>
    <mergeCell ref="A69:B69"/>
    <mergeCell ref="A48:B48"/>
    <mergeCell ref="A49:B49"/>
    <mergeCell ref="A50:B50"/>
    <mergeCell ref="H61:I62"/>
    <mergeCell ref="A64:B65"/>
    <mergeCell ref="A66:B66"/>
    <mergeCell ref="A52:B54"/>
    <mergeCell ref="A55:B55"/>
    <mergeCell ref="A56:B56"/>
    <mergeCell ref="A59:B59"/>
    <mergeCell ref="A61:B62"/>
    <mergeCell ref="C61:C62"/>
    <mergeCell ref="D61:D62"/>
    <mergeCell ref="E61:E62"/>
    <mergeCell ref="A57:B57"/>
    <mergeCell ref="A58:B58"/>
    <mergeCell ref="F61:G62"/>
    <mergeCell ref="G7:G10"/>
    <mergeCell ref="H7:H10"/>
    <mergeCell ref="I7:I10"/>
    <mergeCell ref="A12:B12"/>
    <mergeCell ref="A13:B13"/>
    <mergeCell ref="A7:B10"/>
    <mergeCell ref="C7:C10"/>
    <mergeCell ref="D7:D10"/>
    <mergeCell ref="E7:E10"/>
    <mergeCell ref="F7:F10"/>
    <mergeCell ref="A1:I1"/>
    <mergeCell ref="A3:I3"/>
    <mergeCell ref="A4:I4"/>
    <mergeCell ref="A5:I5"/>
    <mergeCell ref="A6:I6"/>
    <mergeCell ref="A41:B42"/>
    <mergeCell ref="A46:B47"/>
    <mergeCell ref="A34:B34"/>
    <mergeCell ref="A39:B39"/>
    <mergeCell ref="A14:B14"/>
    <mergeCell ref="A15:B15"/>
    <mergeCell ref="A16:B16"/>
    <mergeCell ref="A18:B18"/>
    <mergeCell ref="A19:B19"/>
    <mergeCell ref="A33:B33"/>
    <mergeCell ref="A32:B32"/>
    <mergeCell ref="A27:B27"/>
    <mergeCell ref="A28:B28"/>
    <mergeCell ref="A29:B29"/>
    <mergeCell ref="A30:B30"/>
    <mergeCell ref="A31:B31"/>
    <mergeCell ref="A35:B35"/>
    <mergeCell ref="A36:B36"/>
    <mergeCell ref="A37:B37"/>
    <mergeCell ref="A38:B38"/>
    <mergeCell ref="A40:B40"/>
    <mergeCell ref="A23:B23"/>
    <mergeCell ref="A20:B20"/>
    <mergeCell ref="A21:B21"/>
    <mergeCell ref="A22:B22"/>
    <mergeCell ref="A26:B26"/>
    <mergeCell ref="A24:B24"/>
  </mergeCells>
  <pageMargins left="0.11811023622047245" right="0" top="0.11811023622047245" bottom="0.39370078740157483" header="0.11811023622047245" footer="0.11811023622047245"/>
  <pageSetup scale="5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topLeftCell="A7" workbookViewId="0">
      <selection activeCell="F25" sqref="F25"/>
    </sheetView>
  </sheetViews>
  <sheetFormatPr baseColWidth="10" defaultRowHeight="15" x14ac:dyDescent="0.25"/>
  <cols>
    <col min="2" max="2" width="13.85546875" customWidth="1"/>
    <col min="3" max="3" width="9" customWidth="1"/>
    <col min="4" max="4" width="11.7109375" customWidth="1"/>
    <col min="5" max="5" width="12.140625" customWidth="1"/>
    <col min="6" max="6" width="11" customWidth="1"/>
    <col min="7" max="7" width="9" customWidth="1"/>
    <col min="8" max="8" width="16" customWidth="1"/>
    <col min="9" max="9" width="15.7109375" customWidth="1"/>
    <col min="10" max="10" width="13.5703125" customWidth="1"/>
    <col min="11" max="11" width="11.42578125" customWidth="1"/>
    <col min="12" max="12" width="11.7109375" customWidth="1"/>
  </cols>
  <sheetData>
    <row r="1" spans="1:12" ht="15.75" x14ac:dyDescent="0.3">
      <c r="A1" s="132" t="s">
        <v>56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4"/>
    </row>
    <row r="2" spans="1:12" ht="15.75" x14ac:dyDescent="0.3">
      <c r="A2" s="135" t="s">
        <v>107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7"/>
    </row>
    <row r="3" spans="1:12" ht="15.75" x14ac:dyDescent="0.3">
      <c r="A3" s="135" t="s">
        <v>95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7"/>
    </row>
    <row r="4" spans="1:12" ht="15.75" x14ac:dyDescent="0.3">
      <c r="A4" s="138" t="s">
        <v>36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40"/>
    </row>
    <row r="5" spans="1:12" ht="15" customHeight="1" x14ac:dyDescent="0.25">
      <c r="A5" s="201" t="s">
        <v>37</v>
      </c>
      <c r="B5" s="201"/>
      <c r="C5" s="201" t="s">
        <v>38</v>
      </c>
      <c r="D5" s="201" t="s">
        <v>44</v>
      </c>
      <c r="E5" s="201" t="s">
        <v>39</v>
      </c>
      <c r="F5" s="201" t="s">
        <v>40</v>
      </c>
      <c r="G5" s="201" t="s">
        <v>41</v>
      </c>
      <c r="H5" s="201" t="s">
        <v>42</v>
      </c>
      <c r="I5" s="201" t="s">
        <v>43</v>
      </c>
      <c r="J5" s="201" t="s">
        <v>103</v>
      </c>
      <c r="K5" s="201" t="s">
        <v>104</v>
      </c>
      <c r="L5" s="201" t="s">
        <v>105</v>
      </c>
    </row>
    <row r="6" spans="1:12" x14ac:dyDescent="0.25">
      <c r="A6" s="201"/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</row>
    <row r="7" spans="1:12" x14ac:dyDescent="0.25">
      <c r="A7" s="201"/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</row>
    <row r="8" spans="1:12" x14ac:dyDescent="0.25">
      <c r="A8" s="201"/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</row>
    <row r="9" spans="1:12" x14ac:dyDescent="0.25">
      <c r="A9" s="201"/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</row>
    <row r="10" spans="1:12" x14ac:dyDescent="0.25">
      <c r="A10" s="201"/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201"/>
    </row>
    <row r="11" spans="1:12" ht="4.5" customHeight="1" x14ac:dyDescent="0.25">
      <c r="A11" s="201"/>
      <c r="B11" s="201"/>
      <c r="C11" s="201"/>
      <c r="D11" s="201"/>
      <c r="E11" s="201"/>
      <c r="F11" s="201"/>
      <c r="G11" s="201"/>
      <c r="H11" s="201"/>
      <c r="I11" s="201"/>
      <c r="J11" s="201"/>
      <c r="K11" s="201"/>
      <c r="L11" s="201"/>
    </row>
    <row r="12" spans="1:12" x14ac:dyDescent="0.25">
      <c r="A12" s="1"/>
      <c r="B12" s="3"/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12" ht="15" customHeight="1" x14ac:dyDescent="0.25">
      <c r="A13" s="178" t="s">
        <v>45</v>
      </c>
      <c r="B13" s="179"/>
      <c r="C13" s="197">
        <v>0</v>
      </c>
      <c r="D13" s="197">
        <v>0</v>
      </c>
      <c r="E13" s="197">
        <v>0</v>
      </c>
      <c r="F13" s="197">
        <v>0</v>
      </c>
      <c r="G13" s="197">
        <v>0</v>
      </c>
      <c r="H13" s="197">
        <v>0</v>
      </c>
      <c r="I13" s="197">
        <v>0</v>
      </c>
      <c r="J13" s="197">
        <v>0</v>
      </c>
      <c r="K13" s="197">
        <v>0</v>
      </c>
      <c r="L13" s="197">
        <v>0</v>
      </c>
    </row>
    <row r="14" spans="1:12" x14ac:dyDescent="0.25">
      <c r="A14" s="178"/>
      <c r="B14" s="179"/>
      <c r="C14" s="197"/>
      <c r="D14" s="197"/>
      <c r="E14" s="197"/>
      <c r="F14" s="197"/>
      <c r="G14" s="197"/>
      <c r="H14" s="197"/>
      <c r="I14" s="197"/>
      <c r="J14" s="197"/>
      <c r="K14" s="197"/>
      <c r="L14" s="197"/>
    </row>
    <row r="15" spans="1:12" x14ac:dyDescent="0.25">
      <c r="A15" s="178"/>
      <c r="B15" s="179"/>
      <c r="C15" s="197"/>
      <c r="D15" s="197"/>
      <c r="E15" s="197"/>
      <c r="F15" s="197"/>
      <c r="G15" s="197"/>
      <c r="H15" s="197"/>
      <c r="I15" s="197"/>
      <c r="J15" s="197"/>
      <c r="K15" s="197"/>
      <c r="L15" s="197"/>
    </row>
    <row r="16" spans="1:12" x14ac:dyDescent="0.25">
      <c r="A16" s="204" t="s">
        <v>46</v>
      </c>
      <c r="B16" s="205"/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</row>
    <row r="17" spans="1:12" x14ac:dyDescent="0.25">
      <c r="A17" s="204" t="s">
        <v>47</v>
      </c>
      <c r="B17" s="205"/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</row>
    <row r="18" spans="1:12" x14ac:dyDescent="0.25">
      <c r="A18" s="204" t="s">
        <v>48</v>
      </c>
      <c r="B18" s="205"/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</row>
    <row r="19" spans="1:12" x14ac:dyDescent="0.25">
      <c r="A19" s="204" t="s">
        <v>49</v>
      </c>
      <c r="B19" s="205"/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</row>
    <row r="20" spans="1:12" x14ac:dyDescent="0.25">
      <c r="A20" s="1"/>
      <c r="B20" s="3"/>
      <c r="C20" s="8"/>
      <c r="D20" s="8"/>
      <c r="E20" s="8"/>
      <c r="F20" s="8"/>
      <c r="G20" s="8"/>
      <c r="H20" s="8"/>
      <c r="I20" s="8"/>
      <c r="J20" s="8"/>
      <c r="K20" s="8"/>
      <c r="L20" s="8"/>
    </row>
    <row r="21" spans="1:12" x14ac:dyDescent="0.25">
      <c r="A21" s="158" t="s">
        <v>50</v>
      </c>
      <c r="B21" s="206"/>
      <c r="C21" s="197">
        <v>0</v>
      </c>
      <c r="D21" s="197">
        <v>0</v>
      </c>
      <c r="E21" s="197">
        <v>0</v>
      </c>
      <c r="F21" s="197">
        <v>0</v>
      </c>
      <c r="G21" s="197">
        <v>0</v>
      </c>
      <c r="H21" s="197">
        <v>0</v>
      </c>
      <c r="I21" s="197">
        <v>0</v>
      </c>
      <c r="J21" s="197">
        <v>0</v>
      </c>
      <c r="K21" s="197">
        <v>0</v>
      </c>
      <c r="L21" s="197">
        <v>0</v>
      </c>
    </row>
    <row r="22" spans="1:12" x14ac:dyDescent="0.25">
      <c r="A22" s="207"/>
      <c r="B22" s="206"/>
      <c r="C22" s="197"/>
      <c r="D22" s="197"/>
      <c r="E22" s="197"/>
      <c r="F22" s="197"/>
      <c r="G22" s="197"/>
      <c r="H22" s="197"/>
      <c r="I22" s="197"/>
      <c r="J22" s="197"/>
      <c r="K22" s="197"/>
      <c r="L22" s="197"/>
    </row>
    <row r="23" spans="1:12" x14ac:dyDescent="0.25">
      <c r="A23" s="207"/>
      <c r="B23" s="206"/>
      <c r="C23" s="197"/>
      <c r="D23" s="197"/>
      <c r="E23" s="197"/>
      <c r="F23" s="197"/>
      <c r="G23" s="197"/>
      <c r="H23" s="197"/>
      <c r="I23" s="197"/>
      <c r="J23" s="197"/>
      <c r="K23" s="197"/>
      <c r="L23" s="197"/>
    </row>
    <row r="24" spans="1:12" x14ac:dyDescent="0.25">
      <c r="A24" s="199" t="s">
        <v>51</v>
      </c>
      <c r="B24" s="200"/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</row>
    <row r="25" spans="1:12" x14ac:dyDescent="0.25">
      <c r="A25" s="199" t="s">
        <v>52</v>
      </c>
      <c r="B25" s="200"/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</row>
    <row r="26" spans="1:12" x14ac:dyDescent="0.25">
      <c r="A26" s="199" t="s">
        <v>53</v>
      </c>
      <c r="B26" s="200"/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</row>
    <row r="27" spans="1:12" x14ac:dyDescent="0.25">
      <c r="A27" s="199" t="s">
        <v>54</v>
      </c>
      <c r="B27" s="200"/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</row>
    <row r="28" spans="1:12" x14ac:dyDescent="0.25">
      <c r="A28" s="1"/>
      <c r="B28" s="3"/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12" ht="15" customHeight="1" x14ac:dyDescent="0.25">
      <c r="A29" s="158" t="s">
        <v>55</v>
      </c>
      <c r="B29" s="159"/>
      <c r="C29" s="197">
        <v>0</v>
      </c>
      <c r="D29" s="197">
        <v>0</v>
      </c>
      <c r="E29" s="197">
        <v>0</v>
      </c>
      <c r="F29" s="197">
        <v>0</v>
      </c>
      <c r="G29" s="197">
        <v>0</v>
      </c>
      <c r="H29" s="197">
        <v>0</v>
      </c>
      <c r="I29" s="197">
        <v>0</v>
      </c>
      <c r="J29" s="197">
        <v>0</v>
      </c>
      <c r="K29" s="197">
        <v>0</v>
      </c>
      <c r="L29" s="197">
        <v>0</v>
      </c>
    </row>
    <row r="30" spans="1:12" x14ac:dyDescent="0.25">
      <c r="A30" s="158"/>
      <c r="B30" s="159"/>
      <c r="C30" s="197"/>
      <c r="D30" s="197"/>
      <c r="E30" s="197"/>
      <c r="F30" s="197"/>
      <c r="G30" s="197"/>
      <c r="H30" s="197"/>
      <c r="I30" s="197"/>
      <c r="J30" s="197"/>
      <c r="K30" s="197"/>
      <c r="L30" s="197"/>
    </row>
    <row r="31" spans="1:12" x14ac:dyDescent="0.25">
      <c r="A31" s="202"/>
      <c r="B31" s="203"/>
      <c r="C31" s="198"/>
      <c r="D31" s="198"/>
      <c r="E31" s="198"/>
      <c r="F31" s="198"/>
      <c r="G31" s="198"/>
      <c r="H31" s="198"/>
      <c r="I31" s="198"/>
      <c r="J31" s="198"/>
      <c r="K31" s="198"/>
      <c r="L31" s="198"/>
    </row>
    <row r="35" spans="1:12" x14ac:dyDescent="0.2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</row>
    <row r="36" spans="1:12" x14ac:dyDescent="0.2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</row>
    <row r="37" spans="1:12" x14ac:dyDescent="0.2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</row>
    <row r="38" spans="1:12" x14ac:dyDescent="0.2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</row>
    <row r="39" spans="1:12" x14ac:dyDescent="0.2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</row>
  </sheetData>
  <mergeCells count="56">
    <mergeCell ref="L5:L11"/>
    <mergeCell ref="C13:C15"/>
    <mergeCell ref="D13:D15"/>
    <mergeCell ref="A1:L1"/>
    <mergeCell ref="A2:L2"/>
    <mergeCell ref="A3:L3"/>
    <mergeCell ref="A4:L4"/>
    <mergeCell ref="C5:C11"/>
    <mergeCell ref="A5:B11"/>
    <mergeCell ref="J5:J11"/>
    <mergeCell ref="K5:K11"/>
    <mergeCell ref="D5:D11"/>
    <mergeCell ref="I5:I11"/>
    <mergeCell ref="H5:H11"/>
    <mergeCell ref="G5:G11"/>
    <mergeCell ref="F5:F11"/>
    <mergeCell ref="E5:E11"/>
    <mergeCell ref="A29:B31"/>
    <mergeCell ref="A16:B16"/>
    <mergeCell ref="A17:B17"/>
    <mergeCell ref="A18:B18"/>
    <mergeCell ref="A19:B19"/>
    <mergeCell ref="A21:B23"/>
    <mergeCell ref="A24:B24"/>
    <mergeCell ref="C29:C31"/>
    <mergeCell ref="D29:D31"/>
    <mergeCell ref="E29:E31"/>
    <mergeCell ref="H13:H15"/>
    <mergeCell ref="I13:I15"/>
    <mergeCell ref="A25:B25"/>
    <mergeCell ref="A26:B26"/>
    <mergeCell ref="A27:B27"/>
    <mergeCell ref="A13:B15"/>
    <mergeCell ref="J13:J15"/>
    <mergeCell ref="K13:K15"/>
    <mergeCell ref="L13:L15"/>
    <mergeCell ref="C21:C23"/>
    <mergeCell ref="D21:D23"/>
    <mergeCell ref="E21:E23"/>
    <mergeCell ref="F21:F23"/>
    <mergeCell ref="G21:G23"/>
    <mergeCell ref="H21:H23"/>
    <mergeCell ref="I21:I23"/>
    <mergeCell ref="J21:J23"/>
    <mergeCell ref="K21:K23"/>
    <mergeCell ref="L21:L23"/>
    <mergeCell ref="E13:E15"/>
    <mergeCell ref="F13:F15"/>
    <mergeCell ref="G13:G15"/>
    <mergeCell ref="K29:K31"/>
    <mergeCell ref="L29:L31"/>
    <mergeCell ref="F29:F31"/>
    <mergeCell ref="G29:G31"/>
    <mergeCell ref="H29:H31"/>
    <mergeCell ref="I29:I31"/>
    <mergeCell ref="J29:J31"/>
  </mergeCells>
  <pageMargins left="0.11811023622047245" right="0" top="0.11811023622047245" bottom="0.39370078740157483" header="0.11811023622047245" footer="0.11811023622047245"/>
  <pageSetup scale="92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"/>
  <sheetViews>
    <sheetView workbookViewId="0">
      <selection activeCell="C14" sqref="C14"/>
    </sheetView>
  </sheetViews>
  <sheetFormatPr baseColWidth="10" defaultRowHeight="15" x14ac:dyDescent="0.25"/>
  <cols>
    <col min="1" max="1" width="1.140625" customWidth="1"/>
    <col min="2" max="2" width="58.28515625" customWidth="1"/>
    <col min="3" max="3" width="17" style="32" bestFit="1" customWidth="1"/>
    <col min="4" max="5" width="13.85546875" style="32" bestFit="1" customWidth="1"/>
    <col min="6" max="6" width="1.28515625" customWidth="1"/>
    <col min="7" max="7" width="1.85546875" customWidth="1"/>
    <col min="8" max="8" width="16.42578125" bestFit="1" customWidth="1"/>
    <col min="9" max="9" width="19.5703125" customWidth="1"/>
    <col min="10" max="11" width="15.28515625" bestFit="1" customWidth="1"/>
    <col min="12" max="12" width="13.85546875" customWidth="1"/>
  </cols>
  <sheetData>
    <row r="1" spans="1:11" ht="3" customHeight="1" x14ac:dyDescent="0.25"/>
    <row r="2" spans="1:11" ht="3" customHeight="1" thickBot="1" x14ac:dyDescent="0.3"/>
    <row r="3" spans="1:11" x14ac:dyDescent="0.25">
      <c r="A3" s="208" t="s">
        <v>108</v>
      </c>
      <c r="B3" s="209"/>
      <c r="C3" s="209"/>
      <c r="D3" s="209"/>
      <c r="E3" s="210"/>
    </row>
    <row r="4" spans="1:11" x14ac:dyDescent="0.25">
      <c r="A4" s="211" t="s">
        <v>109</v>
      </c>
      <c r="B4" s="212"/>
      <c r="C4" s="212"/>
      <c r="D4" s="212"/>
      <c r="E4" s="213"/>
    </row>
    <row r="5" spans="1:11" x14ac:dyDescent="0.25">
      <c r="A5" s="211" t="s">
        <v>110</v>
      </c>
      <c r="B5" s="212"/>
      <c r="C5" s="212"/>
      <c r="D5" s="212"/>
      <c r="E5" s="213"/>
    </row>
    <row r="6" spans="1:11" ht="15.75" thickBot="1" x14ac:dyDescent="0.3">
      <c r="A6" s="214" t="s">
        <v>36</v>
      </c>
      <c r="B6" s="215"/>
      <c r="C6" s="215"/>
      <c r="D6" s="215"/>
      <c r="E6" s="216"/>
    </row>
    <row r="7" spans="1:11" ht="3.75" customHeight="1" thickBot="1" x14ac:dyDescent="0.3">
      <c r="A7" s="42"/>
      <c r="B7" s="42"/>
      <c r="C7" s="43"/>
      <c r="D7" s="43"/>
      <c r="E7" s="43"/>
    </row>
    <row r="8" spans="1:11" x14ac:dyDescent="0.25">
      <c r="A8" s="217" t="s">
        <v>111</v>
      </c>
      <c r="B8" s="218"/>
      <c r="C8" s="44" t="s">
        <v>112</v>
      </c>
      <c r="D8" s="221" t="s">
        <v>113</v>
      </c>
      <c r="E8" s="44" t="s">
        <v>114</v>
      </c>
    </row>
    <row r="9" spans="1:11" ht="15.75" thickBot="1" x14ac:dyDescent="0.3">
      <c r="A9" s="219"/>
      <c r="B9" s="220"/>
      <c r="C9" s="45" t="s">
        <v>115</v>
      </c>
      <c r="D9" s="222"/>
      <c r="E9" s="45" t="s">
        <v>116</v>
      </c>
    </row>
    <row r="10" spans="1:11" x14ac:dyDescent="0.25">
      <c r="A10" s="46"/>
      <c r="B10" s="47"/>
      <c r="C10" s="48"/>
      <c r="D10" s="48"/>
      <c r="E10" s="48"/>
    </row>
    <row r="11" spans="1:11" x14ac:dyDescent="0.25">
      <c r="A11" s="46"/>
      <c r="B11" s="49" t="s">
        <v>117</v>
      </c>
      <c r="C11" s="50">
        <f>+C12+C13+C14</f>
        <v>19240213594</v>
      </c>
      <c r="D11" s="50">
        <f t="shared" ref="D11:E11" si="0">+D12+D13+D14</f>
        <v>10868431355.52</v>
      </c>
      <c r="E11" s="50">
        <f t="shared" si="0"/>
        <v>10865048489.52</v>
      </c>
      <c r="H11" s="32"/>
      <c r="J11" s="32"/>
    </row>
    <row r="12" spans="1:11" x14ac:dyDescent="0.25">
      <c r="A12" s="46"/>
      <c r="B12" s="51" t="s">
        <v>118</v>
      </c>
      <c r="C12" s="48">
        <v>9230918458</v>
      </c>
      <c r="D12" s="48">
        <f>10874509434.51-D13</f>
        <v>4684902690.3100004</v>
      </c>
      <c r="E12" s="48">
        <f>10871126568.51-E13</f>
        <v>4681519824.3100004</v>
      </c>
      <c r="G12" s="52"/>
    </row>
    <row r="13" spans="1:11" x14ac:dyDescent="0.25">
      <c r="A13" s="46"/>
      <c r="B13" s="51" t="s">
        <v>119</v>
      </c>
      <c r="C13" s="48">
        <v>9551613642</v>
      </c>
      <c r="D13" s="48">
        <v>6189606744.1999998</v>
      </c>
      <c r="E13" s="48">
        <v>6189606744.1999998</v>
      </c>
    </row>
    <row r="14" spans="1:11" x14ac:dyDescent="0.25">
      <c r="A14" s="46"/>
      <c r="B14" s="51" t="s">
        <v>120</v>
      </c>
      <c r="C14" s="48">
        <f>C50</f>
        <v>457681494</v>
      </c>
      <c r="D14" s="48">
        <f t="shared" ref="D14:E14" si="1">D50</f>
        <v>-6078078.9900000002</v>
      </c>
      <c r="E14" s="48">
        <f t="shared" si="1"/>
        <v>-6078078.9900000002</v>
      </c>
    </row>
    <row r="15" spans="1:11" x14ac:dyDescent="0.25">
      <c r="A15" s="53"/>
      <c r="B15" s="49"/>
      <c r="C15" s="48"/>
      <c r="D15" s="48"/>
      <c r="E15" s="48"/>
      <c r="H15" s="54"/>
      <c r="I15" s="54"/>
      <c r="J15" s="54"/>
      <c r="K15" s="54"/>
    </row>
    <row r="16" spans="1:11" x14ac:dyDescent="0.25">
      <c r="A16" s="53"/>
      <c r="B16" s="49" t="s">
        <v>121</v>
      </c>
      <c r="C16" s="50">
        <f>+C17+C18</f>
        <v>19240213594</v>
      </c>
      <c r="D16" s="50">
        <f t="shared" ref="D16:E16" si="2">+D17+D18</f>
        <v>9478076256.3500004</v>
      </c>
      <c r="E16" s="50">
        <f t="shared" si="2"/>
        <v>9305704353.7600002</v>
      </c>
      <c r="H16" s="54"/>
      <c r="I16" s="55"/>
      <c r="J16" s="56"/>
      <c r="K16" s="55"/>
    </row>
    <row r="17" spans="1:14" x14ac:dyDescent="0.25">
      <c r="A17" s="46"/>
      <c r="B17" s="51" t="s">
        <v>122</v>
      </c>
      <c r="C17" s="48">
        <f>9721694326-C47</f>
        <v>9684375820</v>
      </c>
      <c r="D17" s="48">
        <f>4442264227.95-D21-D47</f>
        <v>4255507262.29</v>
      </c>
      <c r="E17" s="48">
        <f>4270543040.36-E21-E47</f>
        <v>4083786074.7000003</v>
      </c>
      <c r="H17" s="54"/>
      <c r="I17" s="55"/>
      <c r="J17" s="56"/>
      <c r="K17" s="55"/>
      <c r="L17" s="57"/>
      <c r="M17" s="57"/>
      <c r="N17" s="32"/>
    </row>
    <row r="18" spans="1:14" x14ac:dyDescent="0.25">
      <c r="A18" s="46"/>
      <c r="B18" s="51" t="s">
        <v>123</v>
      </c>
      <c r="C18" s="48">
        <f>9555837774-C48</f>
        <v>9555837774</v>
      </c>
      <c r="D18" s="48">
        <f>5492580574.21-D22-D48</f>
        <v>5222568994.0600004</v>
      </c>
      <c r="E18" s="48">
        <f>5491929859.21-E22-E48</f>
        <v>5221918279.0600004</v>
      </c>
      <c r="H18" s="58"/>
      <c r="I18" s="59"/>
      <c r="J18" s="59"/>
      <c r="K18" s="55"/>
      <c r="L18" s="57"/>
      <c r="M18" s="57"/>
      <c r="N18" s="32"/>
    </row>
    <row r="19" spans="1:14" x14ac:dyDescent="0.25">
      <c r="A19" s="46"/>
      <c r="B19" s="47"/>
      <c r="C19" s="48"/>
      <c r="D19" s="48"/>
      <c r="E19" s="48"/>
      <c r="H19" s="54"/>
      <c r="I19" s="54"/>
      <c r="J19" s="54"/>
      <c r="K19" s="54"/>
      <c r="L19" s="57"/>
      <c r="M19" s="57"/>
      <c r="N19" s="32"/>
    </row>
    <row r="20" spans="1:14" x14ac:dyDescent="0.25">
      <c r="A20" s="60"/>
      <c r="B20" s="61" t="s">
        <v>124</v>
      </c>
      <c r="C20" s="62"/>
      <c r="D20" s="50">
        <f>+D21+D22</f>
        <v>450690466.81999993</v>
      </c>
      <c r="E20" s="50">
        <f>+E21+E22</f>
        <v>450690466.81999993</v>
      </c>
      <c r="H20" s="59"/>
      <c r="I20" s="59"/>
      <c r="J20" s="59"/>
      <c r="K20" s="59"/>
      <c r="L20" s="57"/>
      <c r="M20" s="57"/>
      <c r="N20" s="32"/>
    </row>
    <row r="21" spans="1:14" ht="22.5" x14ac:dyDescent="0.25">
      <c r="A21" s="46"/>
      <c r="B21" s="51" t="s">
        <v>125</v>
      </c>
      <c r="C21" s="62"/>
      <c r="D21" s="48">
        <v>180678886.66999999</v>
      </c>
      <c r="E21" s="48">
        <v>180678886.66999999</v>
      </c>
      <c r="H21" s="63"/>
      <c r="I21" s="54"/>
      <c r="J21" s="54"/>
      <c r="K21" s="54"/>
      <c r="L21" s="57"/>
      <c r="M21" s="57"/>
      <c r="N21" s="32"/>
    </row>
    <row r="22" spans="1:14" ht="22.5" x14ac:dyDescent="0.25">
      <c r="A22" s="46"/>
      <c r="B22" s="51" t="s">
        <v>126</v>
      </c>
      <c r="C22" s="62"/>
      <c r="D22" s="48">
        <v>270011580.14999998</v>
      </c>
      <c r="E22" s="48">
        <v>270011580.14999998</v>
      </c>
      <c r="H22" s="63"/>
      <c r="I22" s="59"/>
      <c r="J22" s="59"/>
      <c r="K22" s="59"/>
      <c r="L22" s="57"/>
      <c r="M22" s="57"/>
      <c r="N22" s="32"/>
    </row>
    <row r="23" spans="1:14" x14ac:dyDescent="0.25">
      <c r="A23" s="46"/>
      <c r="B23" s="47"/>
      <c r="C23" s="48"/>
      <c r="D23" s="48"/>
      <c r="E23" s="48"/>
      <c r="H23" s="59"/>
      <c r="I23" s="59"/>
      <c r="J23" s="59"/>
      <c r="K23" s="59"/>
      <c r="L23" s="57"/>
      <c r="M23" s="57"/>
      <c r="N23" s="32"/>
    </row>
    <row r="24" spans="1:14" x14ac:dyDescent="0.25">
      <c r="A24" s="223"/>
      <c r="B24" s="49" t="s">
        <v>127</v>
      </c>
      <c r="C24" s="64">
        <f>+C11-C16+C20</f>
        <v>0</v>
      </c>
      <c r="D24" s="64">
        <f t="shared" ref="D24:E24" si="3">+D11-D16+D20</f>
        <v>1841045565.99</v>
      </c>
      <c r="E24" s="64">
        <f t="shared" si="3"/>
        <v>2010034602.5800002</v>
      </c>
      <c r="H24" s="58"/>
      <c r="I24" s="59"/>
      <c r="J24" s="59"/>
      <c r="K24" s="59"/>
      <c r="L24" s="57"/>
      <c r="M24" s="57"/>
      <c r="N24" s="32"/>
    </row>
    <row r="25" spans="1:14" x14ac:dyDescent="0.25">
      <c r="A25" s="223"/>
      <c r="B25" s="49"/>
      <c r="C25" s="65"/>
      <c r="D25" s="65"/>
      <c r="E25" s="65"/>
      <c r="H25" s="58"/>
      <c r="I25" s="59"/>
      <c r="J25" s="59"/>
      <c r="K25" s="59"/>
      <c r="L25" s="57"/>
      <c r="M25" s="57"/>
      <c r="N25" s="32"/>
    </row>
    <row r="26" spans="1:14" x14ac:dyDescent="0.25">
      <c r="A26" s="223"/>
      <c r="B26" s="49" t="s">
        <v>128</v>
      </c>
      <c r="C26" s="64">
        <f>+C24-C14</f>
        <v>-457681494</v>
      </c>
      <c r="D26" s="64">
        <f t="shared" ref="D26:E26" si="4">+D24-D14</f>
        <v>1847123644.98</v>
      </c>
      <c r="E26" s="64">
        <f t="shared" si="4"/>
        <v>2016112681.5700002</v>
      </c>
      <c r="H26" s="66"/>
      <c r="I26" s="57"/>
      <c r="J26" s="57"/>
      <c r="K26" s="57"/>
      <c r="L26" s="57"/>
      <c r="M26" s="57"/>
      <c r="N26" s="32"/>
    </row>
    <row r="27" spans="1:14" x14ac:dyDescent="0.25">
      <c r="A27" s="223"/>
      <c r="B27" s="49"/>
      <c r="C27" s="65"/>
      <c r="D27" s="65"/>
      <c r="E27" s="65"/>
      <c r="H27" s="66"/>
      <c r="I27" s="57"/>
      <c r="J27" s="57"/>
      <c r="K27" s="57"/>
      <c r="L27" s="57"/>
      <c r="M27" s="57"/>
      <c r="N27" s="32"/>
    </row>
    <row r="28" spans="1:14" ht="22.5" x14ac:dyDescent="0.25">
      <c r="A28" s="46"/>
      <c r="B28" s="49" t="s">
        <v>129</v>
      </c>
      <c r="C28" s="50">
        <f>+C26-C20</f>
        <v>-457681494</v>
      </c>
      <c r="D28" s="50">
        <f t="shared" ref="D28:E28" si="5">+D26-D20</f>
        <v>1396433178.1600001</v>
      </c>
      <c r="E28" s="50">
        <f t="shared" si="5"/>
        <v>1565422214.7500002</v>
      </c>
      <c r="H28" s="66"/>
      <c r="I28" s="57"/>
      <c r="J28" s="57"/>
      <c r="K28" s="57"/>
      <c r="L28" s="57"/>
      <c r="M28" s="57"/>
      <c r="N28" s="32"/>
    </row>
    <row r="29" spans="1:14" ht="15.75" thickBot="1" x14ac:dyDescent="0.3">
      <c r="A29" s="67"/>
      <c r="B29" s="68"/>
      <c r="C29" s="69"/>
      <c r="D29" s="69"/>
      <c r="E29" s="69"/>
      <c r="H29" s="66"/>
      <c r="I29" s="57"/>
      <c r="J29" s="57"/>
      <c r="K29" s="57"/>
      <c r="L29" s="57"/>
      <c r="M29" s="57"/>
      <c r="N29" s="32"/>
    </row>
    <row r="30" spans="1:14" ht="4.5" customHeight="1" thickBot="1" x14ac:dyDescent="0.3">
      <c r="A30" s="224"/>
      <c r="B30" s="224"/>
      <c r="C30" s="224"/>
      <c r="D30" s="224"/>
      <c r="E30" s="224"/>
      <c r="I30" s="32"/>
      <c r="J30" s="32"/>
      <c r="K30" s="32"/>
      <c r="L30" s="32"/>
      <c r="M30" s="32"/>
      <c r="N30" s="32"/>
    </row>
    <row r="31" spans="1:14" ht="15.75" thickBot="1" x14ac:dyDescent="0.3">
      <c r="A31" s="225" t="s">
        <v>130</v>
      </c>
      <c r="B31" s="226"/>
      <c r="C31" s="70" t="s">
        <v>131</v>
      </c>
      <c r="D31" s="70" t="s">
        <v>113</v>
      </c>
      <c r="E31" s="70" t="s">
        <v>132</v>
      </c>
      <c r="I31" s="32"/>
      <c r="J31" s="32"/>
      <c r="K31" s="32"/>
      <c r="L31" s="32"/>
      <c r="M31" s="32"/>
      <c r="N31" s="32"/>
    </row>
    <row r="32" spans="1:14" x14ac:dyDescent="0.25">
      <c r="A32" s="46"/>
      <c r="B32" s="47"/>
      <c r="C32" s="48"/>
      <c r="D32" s="48"/>
      <c r="E32" s="48"/>
      <c r="I32" s="32"/>
      <c r="J32" s="32"/>
      <c r="K32" s="32"/>
      <c r="L32" s="32"/>
      <c r="M32" s="32"/>
      <c r="N32" s="32"/>
    </row>
    <row r="33" spans="1:14" x14ac:dyDescent="0.25">
      <c r="A33" s="227"/>
      <c r="B33" s="49" t="s">
        <v>133</v>
      </c>
      <c r="C33" s="64">
        <f>+C34+C35</f>
        <v>157933759</v>
      </c>
      <c r="D33" s="64">
        <f t="shared" ref="D33:E33" si="6">+D34+D35</f>
        <v>54096730.899999999</v>
      </c>
      <c r="E33" s="64">
        <f t="shared" si="6"/>
        <v>49036190.009999998</v>
      </c>
      <c r="I33" s="71"/>
      <c r="J33" s="32"/>
      <c r="K33" s="32"/>
      <c r="L33" s="32"/>
      <c r="M33" s="32"/>
      <c r="N33" s="32"/>
    </row>
    <row r="34" spans="1:14" ht="22.5" x14ac:dyDescent="0.25">
      <c r="A34" s="227"/>
      <c r="B34" s="51" t="s">
        <v>134</v>
      </c>
      <c r="C34" s="65">
        <v>157933759</v>
      </c>
      <c r="D34" s="65">
        <v>54096730.899999999</v>
      </c>
      <c r="E34" s="65">
        <v>49036190.009999998</v>
      </c>
      <c r="H34" s="71"/>
      <c r="I34" s="71"/>
      <c r="J34" s="71"/>
    </row>
    <row r="35" spans="1:14" x14ac:dyDescent="0.25">
      <c r="A35" s="227"/>
      <c r="B35" s="51" t="s">
        <v>135</v>
      </c>
      <c r="C35" s="65">
        <v>0</v>
      </c>
      <c r="D35" s="65">
        <v>0</v>
      </c>
      <c r="E35" s="65">
        <v>0</v>
      </c>
      <c r="H35" s="71"/>
      <c r="I35" s="71"/>
      <c r="J35" s="71"/>
    </row>
    <row r="36" spans="1:14" x14ac:dyDescent="0.25">
      <c r="A36" s="53"/>
      <c r="B36" s="49"/>
      <c r="C36" s="48"/>
      <c r="D36" s="48"/>
      <c r="E36" s="48"/>
      <c r="H36" s="66"/>
      <c r="I36" s="71"/>
      <c r="J36" s="32"/>
    </row>
    <row r="37" spans="1:14" x14ac:dyDescent="0.25">
      <c r="A37" s="53"/>
      <c r="B37" s="49" t="s">
        <v>136</v>
      </c>
      <c r="C37" s="50">
        <f>+C28+C33</f>
        <v>-299747735</v>
      </c>
      <c r="D37" s="50">
        <f t="shared" ref="D37:E37" si="7">+D28+D33</f>
        <v>1450529909.0600002</v>
      </c>
      <c r="E37" s="50">
        <f t="shared" si="7"/>
        <v>1614458404.7600002</v>
      </c>
    </row>
    <row r="38" spans="1:14" ht="15.75" thickBot="1" x14ac:dyDescent="0.3">
      <c r="A38" s="72"/>
      <c r="B38" s="68"/>
      <c r="C38" s="73"/>
      <c r="D38" s="73"/>
      <c r="E38" s="73"/>
    </row>
    <row r="39" spans="1:14" ht="3" customHeight="1" thickBot="1" x14ac:dyDescent="0.3"/>
    <row r="40" spans="1:14" x14ac:dyDescent="0.25">
      <c r="A40" s="217" t="s">
        <v>130</v>
      </c>
      <c r="B40" s="218"/>
      <c r="C40" s="221" t="s">
        <v>137</v>
      </c>
      <c r="D40" s="228" t="s">
        <v>113</v>
      </c>
      <c r="E40" s="74" t="s">
        <v>114</v>
      </c>
    </row>
    <row r="41" spans="1:14" ht="15.75" thickBot="1" x14ac:dyDescent="0.3">
      <c r="A41" s="219"/>
      <c r="B41" s="220"/>
      <c r="C41" s="222"/>
      <c r="D41" s="229"/>
      <c r="E41" s="75" t="s">
        <v>132</v>
      </c>
    </row>
    <row r="42" spans="1:14" x14ac:dyDescent="0.25">
      <c r="A42" s="76"/>
      <c r="B42" s="77"/>
      <c r="C42" s="78"/>
      <c r="D42" s="78"/>
      <c r="E42" s="78"/>
    </row>
    <row r="43" spans="1:14" x14ac:dyDescent="0.25">
      <c r="A43" s="79"/>
      <c r="B43" s="80" t="s">
        <v>138</v>
      </c>
      <c r="C43" s="81">
        <f>+C44+C45</f>
        <v>495000000</v>
      </c>
      <c r="D43" s="81">
        <f t="shared" ref="D43:E43" si="8">+D44+D45</f>
        <v>0</v>
      </c>
      <c r="E43" s="81">
        <f t="shared" si="8"/>
        <v>0</v>
      </c>
    </row>
    <row r="44" spans="1:14" x14ac:dyDescent="0.25">
      <c r="A44" s="230"/>
      <c r="B44" s="82" t="s">
        <v>139</v>
      </c>
      <c r="C44" s="83">
        <v>495000000</v>
      </c>
      <c r="D44" s="83">
        <v>0</v>
      </c>
      <c r="E44" s="83">
        <v>0</v>
      </c>
    </row>
    <row r="45" spans="1:14" ht="22.5" x14ac:dyDescent="0.25">
      <c r="A45" s="230"/>
      <c r="B45" s="51" t="s">
        <v>140</v>
      </c>
      <c r="C45" s="83">
        <v>0</v>
      </c>
      <c r="D45" s="83">
        <v>0</v>
      </c>
      <c r="E45" s="83">
        <v>0</v>
      </c>
    </row>
    <row r="46" spans="1:14" x14ac:dyDescent="0.25">
      <c r="A46" s="231"/>
      <c r="B46" s="80" t="s">
        <v>141</v>
      </c>
      <c r="C46" s="84">
        <f>+C47+C48</f>
        <v>37318506</v>
      </c>
      <c r="D46" s="84">
        <f t="shared" ref="D46:E46" si="9">+D47+D48</f>
        <v>6078078.9900000002</v>
      </c>
      <c r="E46" s="84">
        <f t="shared" si="9"/>
        <v>6078078.9900000002</v>
      </c>
    </row>
    <row r="47" spans="1:14" x14ac:dyDescent="0.25">
      <c r="A47" s="231"/>
      <c r="B47" s="82" t="s">
        <v>142</v>
      </c>
      <c r="C47" s="83">
        <v>37318506</v>
      </c>
      <c r="D47" s="83">
        <v>6078078.9900000002</v>
      </c>
      <c r="E47" s="83">
        <v>6078078.9900000002</v>
      </c>
      <c r="H47" s="85"/>
    </row>
    <row r="48" spans="1:14" x14ac:dyDescent="0.25">
      <c r="A48" s="231"/>
      <c r="B48" s="82" t="s">
        <v>143</v>
      </c>
      <c r="C48" s="83">
        <v>0</v>
      </c>
      <c r="D48" s="83">
        <v>0</v>
      </c>
      <c r="E48" s="83">
        <v>0</v>
      </c>
    </row>
    <row r="49" spans="1:5" x14ac:dyDescent="0.25">
      <c r="A49" s="79"/>
      <c r="B49" s="80"/>
      <c r="C49" s="78"/>
      <c r="D49" s="78"/>
      <c r="E49" s="78"/>
    </row>
    <row r="50" spans="1:5" x14ac:dyDescent="0.25">
      <c r="A50" s="231"/>
      <c r="B50" s="233" t="s">
        <v>144</v>
      </c>
      <c r="C50" s="235">
        <f>+C43-C46</f>
        <v>457681494</v>
      </c>
      <c r="D50" s="235">
        <f t="shared" ref="D50:E50" si="10">+D43-D46</f>
        <v>-6078078.9900000002</v>
      </c>
      <c r="E50" s="235">
        <f t="shared" si="10"/>
        <v>-6078078.9900000002</v>
      </c>
    </row>
    <row r="51" spans="1:5" ht="15.75" thickBot="1" x14ac:dyDescent="0.3">
      <c r="A51" s="232"/>
      <c r="B51" s="234"/>
      <c r="C51" s="236"/>
      <c r="D51" s="236"/>
      <c r="E51" s="236"/>
    </row>
    <row r="52" spans="1:5" ht="6.75" customHeight="1" thickBot="1" x14ac:dyDescent="0.3"/>
    <row r="53" spans="1:5" x14ac:dyDescent="0.25">
      <c r="A53" s="217" t="s">
        <v>130</v>
      </c>
      <c r="B53" s="218"/>
      <c r="C53" s="74" t="s">
        <v>112</v>
      </c>
      <c r="D53" s="228" t="s">
        <v>113</v>
      </c>
      <c r="E53" s="74" t="s">
        <v>114</v>
      </c>
    </row>
    <row r="54" spans="1:5" ht="15.75" thickBot="1" x14ac:dyDescent="0.3">
      <c r="A54" s="219"/>
      <c r="B54" s="220"/>
      <c r="C54" s="75" t="s">
        <v>131</v>
      </c>
      <c r="D54" s="229"/>
      <c r="E54" s="75" t="s">
        <v>132</v>
      </c>
    </row>
    <row r="55" spans="1:5" x14ac:dyDescent="0.25">
      <c r="A55" s="237"/>
      <c r="B55" s="238"/>
      <c r="C55" s="78"/>
      <c r="D55" s="78"/>
      <c r="E55" s="78"/>
    </row>
    <row r="56" spans="1:5" x14ac:dyDescent="0.25">
      <c r="A56" s="230"/>
      <c r="B56" s="239" t="s">
        <v>145</v>
      </c>
      <c r="C56" s="240">
        <f>C12</f>
        <v>9230918458</v>
      </c>
      <c r="D56" s="240">
        <f t="shared" ref="D56:E56" si="11">D12</f>
        <v>4684902690.3100004</v>
      </c>
      <c r="E56" s="240">
        <f t="shared" si="11"/>
        <v>4681519824.3100004</v>
      </c>
    </row>
    <row r="57" spans="1:5" x14ac:dyDescent="0.25">
      <c r="A57" s="230"/>
      <c r="B57" s="239"/>
      <c r="C57" s="240"/>
      <c r="D57" s="240"/>
      <c r="E57" s="240"/>
    </row>
    <row r="58" spans="1:5" ht="22.5" x14ac:dyDescent="0.25">
      <c r="A58" s="230"/>
      <c r="B58" s="86" t="s">
        <v>146</v>
      </c>
      <c r="C58" s="83">
        <f>+C59-C60</f>
        <v>457681494</v>
      </c>
      <c r="D58" s="83">
        <f t="shared" ref="D58:E58" si="12">+D59-D60</f>
        <v>-6078078.9900000002</v>
      </c>
      <c r="E58" s="83">
        <f t="shared" si="12"/>
        <v>-6078078.9900000002</v>
      </c>
    </row>
    <row r="59" spans="1:5" x14ac:dyDescent="0.25">
      <c r="A59" s="230"/>
      <c r="B59" s="51" t="s">
        <v>139</v>
      </c>
      <c r="C59" s="83">
        <f>C44</f>
        <v>495000000</v>
      </c>
      <c r="D59" s="83">
        <f t="shared" ref="D59:E59" si="13">D44</f>
        <v>0</v>
      </c>
      <c r="E59" s="83">
        <f t="shared" si="13"/>
        <v>0</v>
      </c>
    </row>
    <row r="60" spans="1:5" x14ac:dyDescent="0.25">
      <c r="A60" s="230"/>
      <c r="B60" s="82" t="s">
        <v>142</v>
      </c>
      <c r="C60" s="83">
        <f>C47</f>
        <v>37318506</v>
      </c>
      <c r="D60" s="83">
        <f t="shared" ref="D60:E60" si="14">D47</f>
        <v>6078078.9900000002</v>
      </c>
      <c r="E60" s="83">
        <f t="shared" si="14"/>
        <v>6078078.9900000002</v>
      </c>
    </row>
    <row r="61" spans="1:5" x14ac:dyDescent="0.25">
      <c r="A61" s="230"/>
      <c r="B61" s="87"/>
      <c r="C61" s="83"/>
      <c r="D61" s="83"/>
      <c r="E61" s="83"/>
    </row>
    <row r="62" spans="1:5" x14ac:dyDescent="0.25">
      <c r="A62" s="76"/>
      <c r="B62" s="87" t="s">
        <v>122</v>
      </c>
      <c r="C62" s="78">
        <f>C17</f>
        <v>9684375820</v>
      </c>
      <c r="D62" s="78">
        <f t="shared" ref="D62:E62" si="15">D17</f>
        <v>4255507262.29</v>
      </c>
      <c r="E62" s="78">
        <f t="shared" si="15"/>
        <v>4083786074.7000003</v>
      </c>
    </row>
    <row r="63" spans="1:5" x14ac:dyDescent="0.25">
      <c r="A63" s="76"/>
      <c r="B63" s="87"/>
      <c r="C63" s="78"/>
      <c r="D63" s="78"/>
      <c r="E63" s="78"/>
    </row>
    <row r="64" spans="1:5" x14ac:dyDescent="0.25">
      <c r="A64" s="76"/>
      <c r="B64" s="88" t="s">
        <v>125</v>
      </c>
      <c r="C64" s="89"/>
      <c r="D64" s="78">
        <f>D21</f>
        <v>180678886.66999999</v>
      </c>
      <c r="E64" s="78">
        <f>E21</f>
        <v>180678886.66999999</v>
      </c>
    </row>
    <row r="65" spans="1:7" x14ac:dyDescent="0.25">
      <c r="A65" s="76"/>
      <c r="B65" s="87"/>
      <c r="C65" s="78"/>
      <c r="D65" s="78"/>
      <c r="E65" s="78"/>
    </row>
    <row r="66" spans="1:7" ht="22.5" x14ac:dyDescent="0.25">
      <c r="A66" s="231"/>
      <c r="B66" s="90" t="s">
        <v>147</v>
      </c>
      <c r="C66" s="84">
        <f>+C56+C58-C62+C64</f>
        <v>4224132</v>
      </c>
      <c r="D66" s="84">
        <f t="shared" ref="D66:E66" si="16">+D56+D58-D62+D64</f>
        <v>603996235.70000064</v>
      </c>
      <c r="E66" s="84">
        <f t="shared" si="16"/>
        <v>772334557.29000032</v>
      </c>
      <c r="G66" s="32"/>
    </row>
    <row r="67" spans="1:7" x14ac:dyDescent="0.25">
      <c r="A67" s="231"/>
      <c r="B67" s="91"/>
      <c r="C67" s="84"/>
      <c r="D67" s="84"/>
      <c r="E67" s="84"/>
      <c r="G67" s="32"/>
    </row>
    <row r="68" spans="1:7" ht="22.5" x14ac:dyDescent="0.25">
      <c r="A68" s="231"/>
      <c r="B68" s="90" t="s">
        <v>148</v>
      </c>
      <c r="C68" s="84">
        <f>+C66-C58</f>
        <v>-453457362</v>
      </c>
      <c r="D68" s="84">
        <f t="shared" ref="D68:E68" si="17">+D66-D58</f>
        <v>610074314.69000065</v>
      </c>
      <c r="E68" s="84">
        <f t="shared" si="17"/>
        <v>778412636.28000033</v>
      </c>
      <c r="G68" s="32"/>
    </row>
    <row r="69" spans="1:7" ht="15.75" thickBot="1" x14ac:dyDescent="0.3">
      <c r="A69" s="232"/>
      <c r="B69" s="92"/>
      <c r="C69" s="93"/>
      <c r="D69" s="93"/>
      <c r="E69" s="93"/>
      <c r="G69" s="32"/>
    </row>
    <row r="70" spans="1:7" ht="4.5" customHeight="1" thickBot="1" x14ac:dyDescent="0.3"/>
    <row r="71" spans="1:7" x14ac:dyDescent="0.25">
      <c r="A71" s="217" t="s">
        <v>130</v>
      </c>
      <c r="B71" s="218"/>
      <c r="C71" s="221" t="s">
        <v>137</v>
      </c>
      <c r="D71" s="228" t="s">
        <v>113</v>
      </c>
      <c r="E71" s="74" t="s">
        <v>114</v>
      </c>
    </row>
    <row r="72" spans="1:7" ht="15.75" thickBot="1" x14ac:dyDescent="0.3">
      <c r="A72" s="219"/>
      <c r="B72" s="220"/>
      <c r="C72" s="222"/>
      <c r="D72" s="229"/>
      <c r="E72" s="75" t="s">
        <v>132</v>
      </c>
    </row>
    <row r="73" spans="1:7" x14ac:dyDescent="0.25">
      <c r="A73" s="237"/>
      <c r="B73" s="238"/>
      <c r="C73" s="78"/>
      <c r="D73" s="78"/>
      <c r="E73" s="78"/>
    </row>
    <row r="74" spans="1:7" x14ac:dyDescent="0.25">
      <c r="A74" s="230"/>
      <c r="B74" s="239" t="s">
        <v>119</v>
      </c>
      <c r="C74" s="240">
        <f>C13</f>
        <v>9551613642</v>
      </c>
      <c r="D74" s="240">
        <f t="shared" ref="D74:E74" si="18">D13</f>
        <v>6189606744.1999998</v>
      </c>
      <c r="E74" s="240">
        <f t="shared" si="18"/>
        <v>6189606744.1999998</v>
      </c>
    </row>
    <row r="75" spans="1:7" x14ac:dyDescent="0.25">
      <c r="A75" s="230"/>
      <c r="B75" s="239"/>
      <c r="C75" s="240"/>
      <c r="D75" s="240"/>
      <c r="E75" s="240"/>
    </row>
    <row r="76" spans="1:7" ht="22.5" x14ac:dyDescent="0.25">
      <c r="A76" s="230"/>
      <c r="B76" s="94" t="s">
        <v>149</v>
      </c>
      <c r="C76" s="83">
        <f>+C77-C78</f>
        <v>0</v>
      </c>
      <c r="D76" s="83">
        <f t="shared" ref="D76:E76" si="19">+D77-D78</f>
        <v>0</v>
      </c>
      <c r="E76" s="83">
        <f t="shared" si="19"/>
        <v>0</v>
      </c>
    </row>
    <row r="77" spans="1:7" ht="22.5" x14ac:dyDescent="0.25">
      <c r="A77" s="230"/>
      <c r="B77" s="51" t="s">
        <v>140</v>
      </c>
      <c r="C77" s="83">
        <f>C45</f>
        <v>0</v>
      </c>
      <c r="D77" s="83">
        <f t="shared" ref="D77:E77" si="20">D45</f>
        <v>0</v>
      </c>
      <c r="E77" s="83">
        <f t="shared" si="20"/>
        <v>0</v>
      </c>
    </row>
    <row r="78" spans="1:7" x14ac:dyDescent="0.25">
      <c r="A78" s="230"/>
      <c r="B78" s="82" t="s">
        <v>143</v>
      </c>
      <c r="C78" s="83">
        <f>C48</f>
        <v>0</v>
      </c>
      <c r="D78" s="83">
        <f t="shared" ref="D78:E78" si="21">D48</f>
        <v>0</v>
      </c>
      <c r="E78" s="83">
        <f t="shared" si="21"/>
        <v>0</v>
      </c>
    </row>
    <row r="79" spans="1:7" x14ac:dyDescent="0.25">
      <c r="A79" s="230"/>
      <c r="B79" s="87"/>
      <c r="C79" s="83"/>
      <c r="D79" s="83"/>
      <c r="E79" s="83"/>
    </row>
    <row r="80" spans="1:7" x14ac:dyDescent="0.25">
      <c r="A80" s="76"/>
      <c r="B80" s="87" t="s">
        <v>150</v>
      </c>
      <c r="C80" s="78">
        <f>C18</f>
        <v>9555837774</v>
      </c>
      <c r="D80" s="78">
        <f t="shared" ref="D80:E80" si="22">D18</f>
        <v>5222568994.0600004</v>
      </c>
      <c r="E80" s="78">
        <f t="shared" si="22"/>
        <v>5221918279.0600004</v>
      </c>
    </row>
    <row r="81" spans="1:10" x14ac:dyDescent="0.25">
      <c r="A81" s="76"/>
      <c r="B81" s="87"/>
      <c r="C81" s="78"/>
      <c r="D81" s="78"/>
      <c r="E81" s="78"/>
    </row>
    <row r="82" spans="1:10" ht="22.5" x14ac:dyDescent="0.25">
      <c r="A82" s="76"/>
      <c r="B82" s="94" t="s">
        <v>126</v>
      </c>
      <c r="C82" s="89"/>
      <c r="D82" s="78">
        <f>D22</f>
        <v>270011580.14999998</v>
      </c>
      <c r="E82" s="78">
        <f>E22</f>
        <v>270011580.14999998</v>
      </c>
    </row>
    <row r="83" spans="1:10" x14ac:dyDescent="0.25">
      <c r="A83" s="76"/>
      <c r="B83" s="87"/>
      <c r="C83" s="78"/>
      <c r="D83" s="78"/>
      <c r="E83" s="78"/>
    </row>
    <row r="84" spans="1:10" ht="22.5" x14ac:dyDescent="0.25">
      <c r="A84" s="231"/>
      <c r="B84" s="90" t="s">
        <v>151</v>
      </c>
      <c r="C84" s="84">
        <f>+C74+C76-C80+C82</f>
        <v>-4224132</v>
      </c>
      <c r="D84" s="84">
        <f t="shared" ref="D84:E84" si="23">+D74+D76-D80+D82</f>
        <v>1237049330.2899995</v>
      </c>
      <c r="E84" s="84">
        <f t="shared" si="23"/>
        <v>1237700045.2899995</v>
      </c>
      <c r="H84" s="32"/>
      <c r="I84" s="32"/>
      <c r="J84" s="32"/>
    </row>
    <row r="85" spans="1:10" x14ac:dyDescent="0.25">
      <c r="A85" s="231"/>
      <c r="B85" s="91"/>
      <c r="C85" s="84"/>
      <c r="D85" s="84"/>
      <c r="E85" s="84"/>
      <c r="I85" s="32"/>
      <c r="J85" s="32"/>
    </row>
    <row r="86" spans="1:10" ht="22.5" x14ac:dyDescent="0.25">
      <c r="A86" s="231"/>
      <c r="B86" s="90" t="s">
        <v>152</v>
      </c>
      <c r="C86" s="84">
        <f>+C84-C76</f>
        <v>-4224132</v>
      </c>
      <c r="D86" s="84">
        <f t="shared" ref="D86:E86" si="24">+D84-D76</f>
        <v>1237049330.2899995</v>
      </c>
      <c r="E86" s="84">
        <f t="shared" si="24"/>
        <v>1237700045.2899995</v>
      </c>
      <c r="G86" s="32"/>
      <c r="I86" s="32"/>
      <c r="J86" s="32"/>
    </row>
    <row r="87" spans="1:10" ht="15.75" thickBot="1" x14ac:dyDescent="0.3">
      <c r="A87" s="232"/>
      <c r="B87" s="92"/>
      <c r="C87" s="93"/>
      <c r="D87" s="93"/>
      <c r="E87" s="93"/>
    </row>
    <row r="89" spans="1:10" x14ac:dyDescent="0.25">
      <c r="B89" s="95"/>
      <c r="C89" s="96"/>
      <c r="D89" s="96"/>
      <c r="E89" s="96"/>
    </row>
    <row r="90" spans="1:10" x14ac:dyDescent="0.25">
      <c r="B90" s="96"/>
      <c r="C90" s="96"/>
      <c r="D90" s="96"/>
      <c r="E90" s="96"/>
    </row>
    <row r="91" spans="1:10" ht="74.25" customHeight="1" x14ac:dyDescent="0.25">
      <c r="B91" s="241"/>
      <c r="C91" s="241"/>
      <c r="D91" s="241"/>
      <c r="E91" s="241"/>
    </row>
    <row r="92" spans="1:10" ht="8.25" customHeight="1" x14ac:dyDescent="0.25">
      <c r="B92" s="96"/>
      <c r="C92" s="96"/>
      <c r="D92" s="96"/>
      <c r="E92" s="96"/>
    </row>
  </sheetData>
  <mergeCells count="42">
    <mergeCell ref="A84:A87"/>
    <mergeCell ref="B91:E91"/>
    <mergeCell ref="A74:A75"/>
    <mergeCell ref="B74:B75"/>
    <mergeCell ref="C74:C75"/>
    <mergeCell ref="D74:D75"/>
    <mergeCell ref="E74:E75"/>
    <mergeCell ref="A76:A79"/>
    <mergeCell ref="A73:B73"/>
    <mergeCell ref="E50:E51"/>
    <mergeCell ref="A53:B54"/>
    <mergeCell ref="D53:D54"/>
    <mergeCell ref="A55:B55"/>
    <mergeCell ref="A56:A57"/>
    <mergeCell ref="B56:B57"/>
    <mergeCell ref="C56:C57"/>
    <mergeCell ref="D56:D57"/>
    <mergeCell ref="E56:E57"/>
    <mergeCell ref="D50:D51"/>
    <mergeCell ref="A58:A61"/>
    <mergeCell ref="A66:A69"/>
    <mergeCell ref="A71:B72"/>
    <mergeCell ref="C71:C72"/>
    <mergeCell ref="D71:D72"/>
    <mergeCell ref="A44:A45"/>
    <mergeCell ref="A46:A48"/>
    <mergeCell ref="A50:A51"/>
    <mergeCell ref="B50:B51"/>
    <mergeCell ref="C50:C51"/>
    <mergeCell ref="A24:A27"/>
    <mergeCell ref="A30:E30"/>
    <mergeCell ref="A31:B31"/>
    <mergeCell ref="A33:A35"/>
    <mergeCell ref="A40:B41"/>
    <mergeCell ref="C40:C41"/>
    <mergeCell ref="D40:D41"/>
    <mergeCell ref="A3:E3"/>
    <mergeCell ref="A4:E4"/>
    <mergeCell ref="A5:E5"/>
    <mergeCell ref="A6:E6"/>
    <mergeCell ref="A8:B9"/>
    <mergeCell ref="D8:D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1048576"/>
  <sheetViews>
    <sheetView showGridLines="0" zoomScaleNormal="70" zoomScaleSheetLayoutView="50" workbookViewId="0">
      <selection activeCell="B9" sqref="B9"/>
    </sheetView>
  </sheetViews>
  <sheetFormatPr baseColWidth="10" defaultColWidth="12.85546875" defaultRowHeight="409.6" x14ac:dyDescent="5.45"/>
  <cols>
    <col min="1" max="1" width="83.140625" style="244" customWidth="1"/>
    <col min="2" max="2" width="24.7109375" style="243" bestFit="1" customWidth="1"/>
    <col min="3" max="3" width="25.28515625" style="242" customWidth="1"/>
    <col min="4" max="7" width="24.7109375" style="242" bestFit="1" customWidth="1"/>
    <col min="8" max="8" width="18.140625" style="242" customWidth="1"/>
    <col min="9" max="9" width="20.85546875" style="242" customWidth="1"/>
    <col min="10" max="16384" width="12.85546875" style="242"/>
  </cols>
  <sheetData>
    <row r="1" spans="1:9" ht="16.5" x14ac:dyDescent="0.3">
      <c r="A1" s="310" t="s">
        <v>350</v>
      </c>
      <c r="B1" s="310"/>
      <c r="C1" s="310"/>
      <c r="D1" s="310"/>
      <c r="E1" s="310"/>
      <c r="F1" s="310"/>
      <c r="G1" s="310"/>
    </row>
    <row r="2" spans="1:9" ht="61.5" customHeight="1" x14ac:dyDescent="0.3">
      <c r="A2" s="309" t="s">
        <v>349</v>
      </c>
      <c r="B2" s="308"/>
      <c r="C2" s="308"/>
      <c r="D2" s="308"/>
      <c r="E2" s="308"/>
      <c r="F2" s="308"/>
      <c r="G2" s="307"/>
    </row>
    <row r="3" spans="1:9" ht="15.75" x14ac:dyDescent="0.3">
      <c r="A3" s="306" t="s">
        <v>130</v>
      </c>
      <c r="B3" s="305" t="s">
        <v>348</v>
      </c>
      <c r="C3" s="305"/>
      <c r="D3" s="305"/>
      <c r="E3" s="305"/>
      <c r="F3" s="305"/>
      <c r="G3" s="304" t="s">
        <v>347</v>
      </c>
    </row>
    <row r="4" spans="1:9" ht="27" customHeight="1" x14ac:dyDescent="0.3">
      <c r="A4" s="303"/>
      <c r="B4" s="302" t="s">
        <v>346</v>
      </c>
      <c r="C4" s="301" t="s">
        <v>345</v>
      </c>
      <c r="D4" s="300" t="s">
        <v>344</v>
      </c>
      <c r="E4" s="300" t="s">
        <v>113</v>
      </c>
      <c r="F4" s="300" t="s">
        <v>343</v>
      </c>
      <c r="G4" s="299"/>
    </row>
    <row r="5" spans="1:9" ht="15.6" customHeight="1" x14ac:dyDescent="0.3">
      <c r="A5" s="298" t="s">
        <v>342</v>
      </c>
      <c r="B5" s="297"/>
      <c r="C5" s="295"/>
      <c r="D5" s="296"/>
      <c r="E5" s="295"/>
      <c r="F5" s="296"/>
      <c r="G5" s="295"/>
    </row>
    <row r="6" spans="1:9" s="261" customFormat="1" ht="15.6" customHeight="1" x14ac:dyDescent="12.75">
      <c r="A6" s="272" t="s">
        <v>341</v>
      </c>
      <c r="B6" s="271">
        <v>1534901111</v>
      </c>
      <c r="C6" s="276">
        <v>0</v>
      </c>
      <c r="D6" s="270">
        <v>1534901111</v>
      </c>
      <c r="E6" s="276">
        <v>726476633</v>
      </c>
      <c r="F6" s="270">
        <v>726476633</v>
      </c>
      <c r="G6" s="276">
        <v>-808424478</v>
      </c>
      <c r="H6" s="262"/>
      <c r="I6" s="294"/>
    </row>
    <row r="7" spans="1:9" s="261" customFormat="1" ht="15.6" customHeight="1" x14ac:dyDescent="12.75">
      <c r="A7" s="272" t="s">
        <v>340</v>
      </c>
      <c r="B7" s="271">
        <v>0</v>
      </c>
      <c r="C7" s="276">
        <v>0</v>
      </c>
      <c r="D7" s="270">
        <v>0</v>
      </c>
      <c r="E7" s="276">
        <v>0</v>
      </c>
      <c r="F7" s="270">
        <v>0</v>
      </c>
      <c r="G7" s="276">
        <v>0</v>
      </c>
      <c r="H7" s="262"/>
      <c r="I7" s="262"/>
    </row>
    <row r="8" spans="1:9" s="261" customFormat="1" ht="15.6" customHeight="1" x14ac:dyDescent="12.75">
      <c r="A8" s="272" t="s">
        <v>339</v>
      </c>
      <c r="B8" s="271">
        <v>0</v>
      </c>
      <c r="C8" s="276">
        <v>0</v>
      </c>
      <c r="D8" s="270">
        <v>0</v>
      </c>
      <c r="E8" s="276">
        <v>0</v>
      </c>
      <c r="F8" s="270">
        <v>0</v>
      </c>
      <c r="G8" s="276">
        <v>0</v>
      </c>
      <c r="H8" s="262"/>
      <c r="I8" s="262"/>
    </row>
    <row r="9" spans="1:9" s="261" customFormat="1" ht="15.6" customHeight="1" x14ac:dyDescent="12.75">
      <c r="A9" s="272" t="s">
        <v>338</v>
      </c>
      <c r="B9" s="271">
        <v>471582182</v>
      </c>
      <c r="C9" s="276">
        <v>0</v>
      </c>
      <c r="D9" s="270">
        <v>471582182</v>
      </c>
      <c r="E9" s="276">
        <v>327725081.06</v>
      </c>
      <c r="F9" s="270">
        <v>324342215.06</v>
      </c>
      <c r="G9" s="276">
        <v>-147239966.94</v>
      </c>
      <c r="H9" s="262"/>
      <c r="I9" s="262"/>
    </row>
    <row r="10" spans="1:9" s="261" customFormat="1" ht="15.6" customHeight="1" x14ac:dyDescent="12.75">
      <c r="A10" s="272" t="s">
        <v>337</v>
      </c>
      <c r="B10" s="271">
        <v>18929276</v>
      </c>
      <c r="C10" s="276">
        <v>0</v>
      </c>
      <c r="D10" s="270">
        <v>18929276</v>
      </c>
      <c r="E10" s="276">
        <v>50681284.810000002</v>
      </c>
      <c r="F10" s="270">
        <v>50681284.810000002</v>
      </c>
      <c r="G10" s="276">
        <v>31752008.810000002</v>
      </c>
      <c r="H10" s="262"/>
      <c r="I10" s="262"/>
    </row>
    <row r="11" spans="1:9" s="290" customFormat="1" hidden="1" x14ac:dyDescent="12.75">
      <c r="A11" s="293" t="s">
        <v>336</v>
      </c>
      <c r="B11" s="288">
        <v>102961376</v>
      </c>
      <c r="C11" s="292">
        <v>0</v>
      </c>
      <c r="D11" s="288">
        <v>102961376</v>
      </c>
      <c r="E11" s="292">
        <v>138944965.50999999</v>
      </c>
      <c r="F11" s="288">
        <v>138944965.50999999</v>
      </c>
      <c r="G11" s="292">
        <v>35983589.50999999</v>
      </c>
      <c r="H11" s="291"/>
      <c r="I11" s="262"/>
    </row>
    <row r="12" spans="1:9" s="261" customFormat="1" ht="15.6" customHeight="1" x14ac:dyDescent="12.75">
      <c r="A12" s="272" t="s">
        <v>335</v>
      </c>
      <c r="B12" s="271">
        <v>0</v>
      </c>
      <c r="C12" s="276">
        <v>0</v>
      </c>
      <c r="D12" s="270">
        <v>0</v>
      </c>
      <c r="E12" s="276">
        <v>0</v>
      </c>
      <c r="F12" s="270">
        <v>0</v>
      </c>
      <c r="G12" s="276">
        <v>0</v>
      </c>
      <c r="H12" s="262"/>
      <c r="I12" s="262"/>
    </row>
    <row r="13" spans="1:9" s="261" customFormat="1" ht="15.6" customHeight="1" x14ac:dyDescent="12.75">
      <c r="A13" s="272" t="s">
        <v>334</v>
      </c>
      <c r="B13" s="271">
        <v>7019626858</v>
      </c>
      <c r="C13" s="286">
        <v>0</v>
      </c>
      <c r="D13" s="271">
        <v>7019626858</v>
      </c>
      <c r="E13" s="286">
        <v>3398974172</v>
      </c>
      <c r="F13" s="271">
        <v>3398974172</v>
      </c>
      <c r="G13" s="286">
        <v>-3620652686</v>
      </c>
      <c r="H13" s="262"/>
      <c r="I13" s="262"/>
    </row>
    <row r="14" spans="1:9" ht="15.6" customHeight="1" x14ac:dyDescent="12.75">
      <c r="A14" s="280" t="s">
        <v>333</v>
      </c>
      <c r="B14" s="268">
        <v>4455465818</v>
      </c>
      <c r="C14" s="266">
        <v>0</v>
      </c>
      <c r="D14" s="267">
        <v>4455465818</v>
      </c>
      <c r="E14" s="266">
        <v>2012018340</v>
      </c>
      <c r="F14" s="267">
        <v>2012018340</v>
      </c>
      <c r="G14" s="266">
        <v>-2443447478</v>
      </c>
      <c r="H14" s="262"/>
      <c r="I14" s="262"/>
    </row>
    <row r="15" spans="1:9" ht="15.6" customHeight="1" x14ac:dyDescent="12.75">
      <c r="A15" s="280" t="s">
        <v>332</v>
      </c>
      <c r="B15" s="268">
        <v>293011359</v>
      </c>
      <c r="C15" s="266">
        <v>0</v>
      </c>
      <c r="D15" s="267">
        <v>293011359</v>
      </c>
      <c r="E15" s="266">
        <v>173629882</v>
      </c>
      <c r="F15" s="267">
        <v>173629882</v>
      </c>
      <c r="G15" s="266">
        <v>-119381477</v>
      </c>
      <c r="H15" s="262"/>
      <c r="I15" s="262"/>
    </row>
    <row r="16" spans="1:9" ht="15.6" customHeight="1" x14ac:dyDescent="12.75">
      <c r="A16" s="280" t="s">
        <v>331</v>
      </c>
      <c r="B16" s="268">
        <v>210224856</v>
      </c>
      <c r="C16" s="266">
        <v>0</v>
      </c>
      <c r="D16" s="267">
        <v>210224856</v>
      </c>
      <c r="E16" s="266">
        <v>106199208</v>
      </c>
      <c r="F16" s="267">
        <v>106199208</v>
      </c>
      <c r="G16" s="266">
        <v>-104025648</v>
      </c>
      <c r="H16" s="262"/>
      <c r="I16" s="262"/>
    </row>
    <row r="17" spans="1:9" ht="15.6" customHeight="1" x14ac:dyDescent="12.75">
      <c r="A17" s="280" t="s">
        <v>330</v>
      </c>
      <c r="B17" s="268">
        <v>0</v>
      </c>
      <c r="C17" s="266">
        <v>0</v>
      </c>
      <c r="D17" s="267">
        <v>0</v>
      </c>
      <c r="E17" s="266">
        <v>0</v>
      </c>
      <c r="F17" s="267">
        <v>0</v>
      </c>
      <c r="G17" s="266">
        <v>0</v>
      </c>
      <c r="H17" s="262"/>
      <c r="I17" s="262"/>
    </row>
    <row r="18" spans="1:9" ht="15.6" customHeight="1" x14ac:dyDescent="12.75">
      <c r="A18" s="280" t="s">
        <v>329</v>
      </c>
      <c r="B18" s="268">
        <v>1447993019</v>
      </c>
      <c r="C18" s="266">
        <v>0</v>
      </c>
      <c r="D18" s="267">
        <v>1447993019</v>
      </c>
      <c r="E18" s="266">
        <v>758179291</v>
      </c>
      <c r="F18" s="267">
        <v>758179291</v>
      </c>
      <c r="G18" s="266">
        <v>-689813728</v>
      </c>
      <c r="H18" s="262"/>
      <c r="I18" s="262"/>
    </row>
    <row r="19" spans="1:9" ht="15.6" customHeight="1" x14ac:dyDescent="12.75">
      <c r="A19" s="280" t="s">
        <v>328</v>
      </c>
      <c r="B19" s="268">
        <v>74091667</v>
      </c>
      <c r="C19" s="266">
        <v>0</v>
      </c>
      <c r="D19" s="267">
        <v>74091667</v>
      </c>
      <c r="E19" s="266">
        <v>36486167</v>
      </c>
      <c r="F19" s="267">
        <v>36486167</v>
      </c>
      <c r="G19" s="266">
        <v>-37605500</v>
      </c>
      <c r="H19" s="262"/>
      <c r="I19" s="262"/>
    </row>
    <row r="20" spans="1:9" ht="15.6" customHeight="1" x14ac:dyDescent="12.75">
      <c r="A20" s="280" t="s">
        <v>327</v>
      </c>
      <c r="B20" s="268">
        <v>0</v>
      </c>
      <c r="C20" s="266">
        <v>0</v>
      </c>
      <c r="D20" s="267">
        <v>0</v>
      </c>
      <c r="E20" s="266">
        <v>0</v>
      </c>
      <c r="F20" s="267">
        <v>0</v>
      </c>
      <c r="G20" s="266">
        <v>0</v>
      </c>
      <c r="H20" s="262"/>
      <c r="I20" s="262"/>
    </row>
    <row r="21" spans="1:9" ht="15.6" customHeight="1" x14ac:dyDescent="12.75">
      <c r="A21" s="280" t="s">
        <v>326</v>
      </c>
      <c r="B21" s="268">
        <v>0</v>
      </c>
      <c r="C21" s="266">
        <v>0</v>
      </c>
      <c r="D21" s="267">
        <v>0</v>
      </c>
      <c r="E21" s="266">
        <v>0</v>
      </c>
      <c r="F21" s="267">
        <v>0</v>
      </c>
      <c r="G21" s="266">
        <v>0</v>
      </c>
      <c r="H21" s="262"/>
      <c r="I21" s="262"/>
    </row>
    <row r="22" spans="1:9" ht="15.6" customHeight="1" x14ac:dyDescent="12.75">
      <c r="A22" s="280" t="s">
        <v>325</v>
      </c>
      <c r="B22" s="268">
        <v>188636077</v>
      </c>
      <c r="C22" s="266">
        <v>0</v>
      </c>
      <c r="D22" s="267">
        <v>188636077</v>
      </c>
      <c r="E22" s="266">
        <v>85172801</v>
      </c>
      <c r="F22" s="267">
        <v>85172801</v>
      </c>
      <c r="G22" s="266">
        <v>-103463276</v>
      </c>
      <c r="H22" s="262"/>
      <c r="I22" s="262"/>
    </row>
    <row r="23" spans="1:9" s="281" customFormat="1" ht="15.6" customHeight="1" x14ac:dyDescent="12.75">
      <c r="A23" s="283" t="s">
        <v>324</v>
      </c>
      <c r="B23" s="279">
        <v>350204062</v>
      </c>
      <c r="C23" s="282">
        <v>0</v>
      </c>
      <c r="D23" s="267">
        <v>350204062</v>
      </c>
      <c r="E23" s="266">
        <v>227288483</v>
      </c>
      <c r="F23" s="278">
        <v>227288483</v>
      </c>
      <c r="G23" s="266">
        <v>-122915579</v>
      </c>
      <c r="H23" s="262"/>
      <c r="I23" s="262"/>
    </row>
    <row r="24" spans="1:9" s="281" customFormat="1" ht="15.6" customHeight="1" x14ac:dyDescent="0.3">
      <c r="A24" s="289" t="s">
        <v>323</v>
      </c>
      <c r="B24" s="279">
        <v>0</v>
      </c>
      <c r="C24" s="282">
        <v>0</v>
      </c>
      <c r="D24" s="267">
        <v>0</v>
      </c>
      <c r="E24" s="266">
        <v>0</v>
      </c>
      <c r="F24" s="278">
        <v>0</v>
      </c>
      <c r="G24" s="266">
        <v>0</v>
      </c>
      <c r="H24" s="262"/>
      <c r="I24" s="262"/>
    </row>
    <row r="25" spans="1:9" s="261" customFormat="1" ht="15.6" customHeight="1" x14ac:dyDescent="12.75">
      <c r="A25" s="272" t="s">
        <v>322</v>
      </c>
      <c r="B25" s="271">
        <v>78693523</v>
      </c>
      <c r="C25" s="286">
        <v>0</v>
      </c>
      <c r="D25" s="271">
        <v>78693523</v>
      </c>
      <c r="E25" s="286">
        <v>36983958</v>
      </c>
      <c r="F25" s="271">
        <v>36983958</v>
      </c>
      <c r="G25" s="286">
        <v>-41709565</v>
      </c>
      <c r="H25" s="262"/>
      <c r="I25" s="262"/>
    </row>
    <row r="26" spans="1:9" ht="15.6" customHeight="1" x14ac:dyDescent="12.75">
      <c r="A26" s="283" t="s">
        <v>321</v>
      </c>
      <c r="B26" s="279">
        <v>0</v>
      </c>
      <c r="C26" s="282">
        <v>0</v>
      </c>
      <c r="D26" s="278">
        <v>0</v>
      </c>
      <c r="E26" s="282">
        <v>3738</v>
      </c>
      <c r="F26" s="278">
        <v>3738</v>
      </c>
      <c r="G26" s="282">
        <v>3738</v>
      </c>
      <c r="H26" s="262"/>
      <c r="I26" s="262"/>
    </row>
    <row r="27" spans="1:9" ht="15.6" customHeight="1" x14ac:dyDescent="12.75">
      <c r="A27" s="283" t="s">
        <v>320</v>
      </c>
      <c r="B27" s="279">
        <v>11793361</v>
      </c>
      <c r="C27" s="282">
        <v>0</v>
      </c>
      <c r="D27" s="278">
        <v>11793361</v>
      </c>
      <c r="E27" s="282">
        <v>5896680</v>
      </c>
      <c r="F27" s="278">
        <v>5896680</v>
      </c>
      <c r="G27" s="282">
        <v>-5896681</v>
      </c>
      <c r="H27" s="262"/>
      <c r="I27" s="262"/>
    </row>
    <row r="28" spans="1:9" ht="15.6" customHeight="1" x14ac:dyDescent="12.75">
      <c r="A28" s="283" t="s">
        <v>319</v>
      </c>
      <c r="B28" s="279">
        <v>44100162</v>
      </c>
      <c r="C28" s="282">
        <v>0</v>
      </c>
      <c r="D28" s="278">
        <v>44100162</v>
      </c>
      <c r="E28" s="282">
        <v>20864838</v>
      </c>
      <c r="F28" s="278">
        <v>20864838</v>
      </c>
      <c r="G28" s="282">
        <v>-23235324</v>
      </c>
      <c r="H28" s="262"/>
      <c r="I28" s="262"/>
    </row>
    <row r="29" spans="1:9" s="281" customFormat="1" ht="15.6" customHeight="1" x14ac:dyDescent="12.75">
      <c r="A29" s="283" t="s">
        <v>318</v>
      </c>
      <c r="B29" s="279">
        <v>22800000</v>
      </c>
      <c r="C29" s="282">
        <v>0</v>
      </c>
      <c r="D29" s="278">
        <v>22800000</v>
      </c>
      <c r="E29" s="282">
        <v>10218702</v>
      </c>
      <c r="F29" s="278">
        <v>10218702</v>
      </c>
      <c r="G29" s="282">
        <v>-12581298</v>
      </c>
      <c r="H29" s="262"/>
      <c r="I29" s="262"/>
    </row>
    <row r="30" spans="1:9" s="281" customFormat="1" ht="15.6" customHeight="1" x14ac:dyDescent="12.75">
      <c r="A30" s="283" t="s">
        <v>317</v>
      </c>
      <c r="B30" s="279">
        <v>0</v>
      </c>
      <c r="C30" s="282">
        <v>0</v>
      </c>
      <c r="D30" s="278">
        <v>0</v>
      </c>
      <c r="E30" s="266">
        <v>0</v>
      </c>
      <c r="F30" s="278">
        <v>0</v>
      </c>
      <c r="G30" s="282">
        <v>0</v>
      </c>
      <c r="H30" s="262"/>
      <c r="I30" s="262"/>
    </row>
    <row r="31" spans="1:9" s="261" customFormat="1" ht="15.6" customHeight="1" x14ac:dyDescent="12.75">
      <c r="A31" s="272" t="s">
        <v>316</v>
      </c>
      <c r="B31" s="271">
        <v>0</v>
      </c>
      <c r="C31" s="276">
        <v>0</v>
      </c>
      <c r="D31" s="270">
        <v>0</v>
      </c>
      <c r="E31" s="276">
        <v>0</v>
      </c>
      <c r="F31" s="288">
        <v>0</v>
      </c>
      <c r="G31" s="276">
        <v>0</v>
      </c>
      <c r="H31" s="262"/>
      <c r="I31" s="262"/>
    </row>
    <row r="32" spans="1:9" s="261" customFormat="1" ht="15.6" customHeight="1" x14ac:dyDescent="12.75">
      <c r="A32" s="272" t="s">
        <v>315</v>
      </c>
      <c r="B32" s="271">
        <v>4224132</v>
      </c>
      <c r="C32" s="286">
        <v>0</v>
      </c>
      <c r="D32" s="271">
        <v>4224132</v>
      </c>
      <c r="E32" s="286">
        <v>5116595.93</v>
      </c>
      <c r="F32" s="277">
        <v>5116595.93</v>
      </c>
      <c r="G32" s="286">
        <v>892463.9299999997</v>
      </c>
      <c r="H32" s="262"/>
      <c r="I32" s="262"/>
    </row>
    <row r="33" spans="1:9" ht="15.6" customHeight="1" x14ac:dyDescent="12.75">
      <c r="A33" s="280" t="s">
        <v>314</v>
      </c>
      <c r="B33" s="279">
        <v>4224132</v>
      </c>
      <c r="C33" s="266">
        <v>0</v>
      </c>
      <c r="D33" s="267">
        <v>4224132</v>
      </c>
      <c r="E33" s="266">
        <v>5116595.93</v>
      </c>
      <c r="F33" s="278">
        <v>5116595.93</v>
      </c>
      <c r="G33" s="266">
        <v>892463.9299999997</v>
      </c>
      <c r="H33" s="262"/>
      <c r="I33" s="262"/>
    </row>
    <row r="34" spans="1:9" s="261" customFormat="1" ht="15.6" customHeight="1" x14ac:dyDescent="12.75">
      <c r="A34" s="272" t="s">
        <v>313</v>
      </c>
      <c r="B34" s="271">
        <v>0</v>
      </c>
      <c r="C34" s="286">
        <v>0</v>
      </c>
      <c r="D34" s="271">
        <v>0</v>
      </c>
      <c r="E34" s="286">
        <v>0</v>
      </c>
      <c r="F34" s="277">
        <v>0</v>
      </c>
      <c r="G34" s="286">
        <v>0</v>
      </c>
      <c r="H34" s="262"/>
      <c r="I34" s="262"/>
    </row>
    <row r="35" spans="1:9" ht="15.6" customHeight="1" x14ac:dyDescent="12.75">
      <c r="A35" s="280" t="s">
        <v>312</v>
      </c>
      <c r="B35" s="268">
        <v>0</v>
      </c>
      <c r="C35" s="266">
        <v>0</v>
      </c>
      <c r="D35" s="267">
        <v>0</v>
      </c>
      <c r="E35" s="266">
        <v>0</v>
      </c>
      <c r="F35" s="267">
        <v>0</v>
      </c>
      <c r="G35" s="266">
        <v>0</v>
      </c>
      <c r="H35" s="262"/>
      <c r="I35" s="262"/>
    </row>
    <row r="36" spans="1:9" ht="15.6" customHeight="1" x14ac:dyDescent="12.75">
      <c r="A36" s="280" t="s">
        <v>311</v>
      </c>
      <c r="B36" s="268">
        <v>0</v>
      </c>
      <c r="C36" s="266">
        <v>0</v>
      </c>
      <c r="D36" s="267">
        <v>0</v>
      </c>
      <c r="E36" s="266">
        <v>0</v>
      </c>
      <c r="F36" s="267">
        <v>0</v>
      </c>
      <c r="G36" s="266">
        <v>0</v>
      </c>
      <c r="H36" s="262"/>
      <c r="I36" s="262"/>
    </row>
    <row r="37" spans="1:9" s="261" customFormat="1" ht="15.6" customHeight="1" x14ac:dyDescent="12.75">
      <c r="A37" s="275" t="s">
        <v>310</v>
      </c>
      <c r="B37" s="274">
        <v>9230918458</v>
      </c>
      <c r="C37" s="273">
        <v>0</v>
      </c>
      <c r="D37" s="274">
        <v>9230918458</v>
      </c>
      <c r="E37" s="273">
        <v>4684902690.3100004</v>
      </c>
      <c r="F37" s="274">
        <v>4681519824.3100004</v>
      </c>
      <c r="G37" s="273">
        <v>-4549398633.6899996</v>
      </c>
      <c r="H37" s="262"/>
      <c r="I37" s="262"/>
    </row>
    <row r="38" spans="1:9" s="261" customFormat="1" ht="15.6" customHeight="1" x14ac:dyDescent="12.75">
      <c r="A38" s="287" t="s">
        <v>309</v>
      </c>
      <c r="B38" s="271"/>
      <c r="C38" s="266"/>
      <c r="D38" s="267"/>
      <c r="E38" s="266"/>
      <c r="F38" s="270"/>
      <c r="G38" s="266"/>
      <c r="H38" s="262"/>
      <c r="I38" s="262"/>
    </row>
    <row r="39" spans="1:9" s="261" customFormat="1" ht="15.6" customHeight="1" x14ac:dyDescent="12.75">
      <c r="A39" s="272" t="s">
        <v>308</v>
      </c>
      <c r="B39" s="271"/>
      <c r="C39" s="266"/>
      <c r="D39" s="267"/>
      <c r="E39" s="266"/>
      <c r="F39" s="270"/>
      <c r="G39" s="266"/>
      <c r="H39" s="262"/>
      <c r="I39" s="262"/>
    </row>
    <row r="40" spans="1:9" s="261" customFormat="1" ht="15.6" customHeight="1" x14ac:dyDescent="12.75">
      <c r="A40" s="272" t="s">
        <v>307</v>
      </c>
      <c r="B40" s="271">
        <v>7518604924</v>
      </c>
      <c r="C40" s="286">
        <v>0</v>
      </c>
      <c r="D40" s="271">
        <v>7518604924</v>
      </c>
      <c r="E40" s="286">
        <v>3530083979.2600002</v>
      </c>
      <c r="F40" s="271">
        <v>3530083979.2600002</v>
      </c>
      <c r="G40" s="286">
        <v>-3988520944.7399998</v>
      </c>
      <c r="H40" s="262"/>
      <c r="I40" s="262"/>
    </row>
    <row r="41" spans="1:9" ht="15.6" customHeight="1" x14ac:dyDescent="12.75">
      <c r="A41" s="280" t="s">
        <v>306</v>
      </c>
      <c r="B41" s="268">
        <v>4099408618</v>
      </c>
      <c r="C41" s="266">
        <v>0</v>
      </c>
      <c r="D41" s="267">
        <v>4099408618</v>
      </c>
      <c r="E41" s="266">
        <v>1716653639.6700001</v>
      </c>
      <c r="F41" s="267">
        <v>1716653639.6700001</v>
      </c>
      <c r="G41" s="266">
        <v>-2382754978.3299999</v>
      </c>
      <c r="H41" s="262"/>
      <c r="I41" s="262"/>
    </row>
    <row r="42" spans="1:9" ht="15.6" customHeight="1" x14ac:dyDescent="12.75">
      <c r="A42" s="280" t="s">
        <v>305</v>
      </c>
      <c r="B42" s="268">
        <v>1455273140</v>
      </c>
      <c r="C42" s="266">
        <v>0</v>
      </c>
      <c r="D42" s="267">
        <v>1455273140</v>
      </c>
      <c r="E42" s="266">
        <v>709808828.59000003</v>
      </c>
      <c r="F42" s="267">
        <v>709808828.59000003</v>
      </c>
      <c r="G42" s="266">
        <v>-745464311.40999997</v>
      </c>
      <c r="H42" s="262"/>
      <c r="I42" s="262"/>
    </row>
    <row r="43" spans="1:9" ht="15.6" customHeight="1" x14ac:dyDescent="12.75">
      <c r="A43" s="280" t="s">
        <v>304</v>
      </c>
      <c r="B43" s="268">
        <v>706516447</v>
      </c>
      <c r="C43" s="266">
        <v>0</v>
      </c>
      <c r="D43" s="267">
        <v>706516447</v>
      </c>
      <c r="E43" s="266">
        <v>426473646</v>
      </c>
      <c r="F43" s="267">
        <v>426473646</v>
      </c>
      <c r="G43" s="266">
        <v>-280042801</v>
      </c>
      <c r="H43" s="262"/>
      <c r="I43" s="262"/>
    </row>
    <row r="44" spans="1:9" ht="15.6" customHeight="1" x14ac:dyDescent="0.3">
      <c r="A44" s="285" t="s">
        <v>303</v>
      </c>
      <c r="B44" s="268">
        <v>505245004</v>
      </c>
      <c r="C44" s="266">
        <v>0</v>
      </c>
      <c r="D44" s="267">
        <v>505245004</v>
      </c>
      <c r="E44" s="266">
        <v>254152956</v>
      </c>
      <c r="F44" s="267">
        <v>254152956</v>
      </c>
      <c r="G44" s="266">
        <v>-251092048</v>
      </c>
      <c r="H44" s="262"/>
      <c r="I44" s="262"/>
    </row>
    <row r="45" spans="1:9" ht="15.6" customHeight="1" x14ac:dyDescent="12.75">
      <c r="A45" s="280" t="s">
        <v>302</v>
      </c>
      <c r="B45" s="268">
        <v>299235609</v>
      </c>
      <c r="C45" s="266">
        <v>0</v>
      </c>
      <c r="D45" s="267">
        <v>299235609</v>
      </c>
      <c r="E45" s="266">
        <v>177119232</v>
      </c>
      <c r="F45" s="267">
        <v>177119232</v>
      </c>
      <c r="G45" s="266">
        <v>-122116377</v>
      </c>
      <c r="H45" s="262"/>
      <c r="I45" s="262"/>
    </row>
    <row r="46" spans="1:9" ht="15.6" customHeight="1" x14ac:dyDescent="12.75">
      <c r="A46" s="280" t="s">
        <v>301</v>
      </c>
      <c r="B46" s="279">
        <v>94790254</v>
      </c>
      <c r="C46" s="266">
        <v>0</v>
      </c>
      <c r="D46" s="267">
        <v>94790254</v>
      </c>
      <c r="E46" s="266">
        <v>47046891</v>
      </c>
      <c r="F46" s="278">
        <v>47046891</v>
      </c>
      <c r="G46" s="266">
        <v>-47743363</v>
      </c>
      <c r="H46" s="262"/>
      <c r="I46" s="262"/>
    </row>
    <row r="47" spans="1:9" ht="15.6" customHeight="1" x14ac:dyDescent="12.75">
      <c r="A47" s="280" t="s">
        <v>300</v>
      </c>
      <c r="B47" s="279">
        <v>130579353</v>
      </c>
      <c r="C47" s="266">
        <v>0</v>
      </c>
      <c r="D47" s="267">
        <v>130579353</v>
      </c>
      <c r="E47" s="266">
        <v>78176412</v>
      </c>
      <c r="F47" s="278">
        <v>78176412</v>
      </c>
      <c r="G47" s="266">
        <v>-52402941</v>
      </c>
      <c r="H47" s="262"/>
      <c r="I47" s="262"/>
    </row>
    <row r="48" spans="1:9" ht="15.6" customHeight="1" x14ac:dyDescent="12.75">
      <c r="A48" s="280" t="s">
        <v>299</v>
      </c>
      <c r="B48" s="279">
        <v>227556499</v>
      </c>
      <c r="C48" s="266">
        <v>0</v>
      </c>
      <c r="D48" s="267">
        <v>227556499</v>
      </c>
      <c r="E48" s="266">
        <v>120652374</v>
      </c>
      <c r="F48" s="278">
        <v>120652374</v>
      </c>
      <c r="G48" s="266">
        <v>-106904125</v>
      </c>
      <c r="H48" s="262"/>
      <c r="I48" s="262"/>
    </row>
    <row r="49" spans="1:9" s="261" customFormat="1" ht="15.6" customHeight="1" x14ac:dyDescent="12.75">
      <c r="A49" s="272" t="s">
        <v>298</v>
      </c>
      <c r="B49" s="277">
        <v>1745008718</v>
      </c>
      <c r="C49" s="284">
        <v>0</v>
      </c>
      <c r="D49" s="277">
        <v>1745008718</v>
      </c>
      <c r="E49" s="284">
        <v>2481755663.9400001</v>
      </c>
      <c r="F49" s="277">
        <v>2481755663.9400001</v>
      </c>
      <c r="G49" s="284">
        <v>736746945.94000006</v>
      </c>
      <c r="H49" s="262"/>
      <c r="I49" s="262"/>
    </row>
    <row r="50" spans="1:9" ht="15.6" customHeight="1" x14ac:dyDescent="12.75">
      <c r="A50" s="280" t="s">
        <v>297</v>
      </c>
      <c r="B50" s="279">
        <v>312091736</v>
      </c>
      <c r="C50" s="266">
        <v>0</v>
      </c>
      <c r="D50" s="267">
        <v>312091736</v>
      </c>
      <c r="E50" s="266">
        <v>284623262.52999997</v>
      </c>
      <c r="F50" s="278">
        <v>284623262.52999997</v>
      </c>
      <c r="G50" s="266">
        <v>-27468473.470000029</v>
      </c>
      <c r="H50" s="262"/>
      <c r="I50" s="262"/>
    </row>
    <row r="51" spans="1:9" ht="15.6" customHeight="1" x14ac:dyDescent="12.75">
      <c r="A51" s="280" t="s">
        <v>296</v>
      </c>
      <c r="B51" s="279">
        <v>1299909627</v>
      </c>
      <c r="C51" s="266">
        <v>0</v>
      </c>
      <c r="D51" s="267">
        <v>1299909627</v>
      </c>
      <c r="E51" s="266">
        <v>1024627585.83</v>
      </c>
      <c r="F51" s="278">
        <v>1024627585.83</v>
      </c>
      <c r="G51" s="266">
        <v>-275282041.16999996</v>
      </c>
      <c r="H51" s="262"/>
      <c r="I51" s="262"/>
    </row>
    <row r="52" spans="1:9" ht="15.6" customHeight="1" x14ac:dyDescent="12.75">
      <c r="A52" s="280" t="s">
        <v>295</v>
      </c>
      <c r="B52" s="279">
        <v>0</v>
      </c>
      <c r="C52" s="266">
        <v>0</v>
      </c>
      <c r="D52" s="267">
        <v>0</v>
      </c>
      <c r="E52" s="266">
        <v>167310056.06999999</v>
      </c>
      <c r="F52" s="278">
        <v>167310056.06999999</v>
      </c>
      <c r="G52" s="266">
        <v>167310056.06999999</v>
      </c>
      <c r="H52" s="262"/>
      <c r="I52" s="262"/>
    </row>
    <row r="53" spans="1:9" ht="15.6" customHeight="1" x14ac:dyDescent="12.75">
      <c r="A53" s="280" t="s">
        <v>294</v>
      </c>
      <c r="B53" s="279">
        <v>133007355</v>
      </c>
      <c r="C53" s="266">
        <v>0</v>
      </c>
      <c r="D53" s="267">
        <v>133007355</v>
      </c>
      <c r="E53" s="266">
        <v>1005194759.51</v>
      </c>
      <c r="F53" s="278">
        <v>1005194759.51</v>
      </c>
      <c r="G53" s="266">
        <v>872187404.50999999</v>
      </c>
      <c r="H53" s="262"/>
      <c r="I53" s="262"/>
    </row>
    <row r="54" spans="1:9" s="261" customFormat="1" ht="15.6" customHeight="1" x14ac:dyDescent="12.75">
      <c r="A54" s="272" t="s">
        <v>293</v>
      </c>
      <c r="B54" s="277">
        <v>288000000</v>
      </c>
      <c r="C54" s="284">
        <v>0</v>
      </c>
      <c r="D54" s="277">
        <v>288000000</v>
      </c>
      <c r="E54" s="284">
        <v>177767101</v>
      </c>
      <c r="F54" s="277">
        <v>177767101</v>
      </c>
      <c r="G54" s="284">
        <v>-110232899</v>
      </c>
      <c r="H54" s="262"/>
      <c r="I54" s="262"/>
    </row>
    <row r="55" spans="1:9" s="281" customFormat="1" ht="15.6" customHeight="1" x14ac:dyDescent="12.75">
      <c r="A55" s="283" t="s">
        <v>292</v>
      </c>
      <c r="B55" s="279">
        <v>288000000</v>
      </c>
      <c r="C55" s="282">
        <v>0</v>
      </c>
      <c r="D55" s="278">
        <v>288000000</v>
      </c>
      <c r="E55" s="282">
        <v>177767101</v>
      </c>
      <c r="F55" s="278">
        <v>177767101</v>
      </c>
      <c r="G55" s="282">
        <v>-110232899</v>
      </c>
      <c r="H55" s="262"/>
      <c r="I55" s="262"/>
    </row>
    <row r="56" spans="1:9" ht="15.6" customHeight="1" x14ac:dyDescent="12.75">
      <c r="A56" s="280" t="s">
        <v>291</v>
      </c>
      <c r="B56" s="279">
        <v>0</v>
      </c>
      <c r="C56" s="266">
        <v>0</v>
      </c>
      <c r="D56" s="267">
        <v>0</v>
      </c>
      <c r="E56" s="266">
        <v>0</v>
      </c>
      <c r="F56" s="278">
        <v>0</v>
      </c>
      <c r="G56" s="266">
        <v>0</v>
      </c>
      <c r="H56" s="262"/>
      <c r="I56" s="262"/>
    </row>
    <row r="57" spans="1:9" s="261" customFormat="1" ht="15.6" customHeight="1" x14ac:dyDescent="12.75">
      <c r="A57" s="272" t="s">
        <v>290</v>
      </c>
      <c r="B57" s="277">
        <v>0</v>
      </c>
      <c r="C57" s="276">
        <v>0</v>
      </c>
      <c r="D57" s="270">
        <v>0</v>
      </c>
      <c r="E57" s="276">
        <v>0</v>
      </c>
      <c r="F57" s="270">
        <v>0</v>
      </c>
      <c r="G57" s="276">
        <v>0</v>
      </c>
      <c r="H57" s="262"/>
      <c r="I57" s="262"/>
    </row>
    <row r="58" spans="1:9" s="261" customFormat="1" ht="15.6" customHeight="1" x14ac:dyDescent="12.75">
      <c r="A58" s="272" t="s">
        <v>289</v>
      </c>
      <c r="B58" s="271">
        <v>0</v>
      </c>
      <c r="C58" s="276">
        <v>0</v>
      </c>
      <c r="D58" s="270">
        <v>0</v>
      </c>
      <c r="E58" s="276">
        <v>0</v>
      </c>
      <c r="F58" s="270">
        <v>0</v>
      </c>
      <c r="G58" s="276">
        <v>0</v>
      </c>
      <c r="H58" s="262"/>
      <c r="I58" s="262"/>
    </row>
    <row r="59" spans="1:9" s="261" customFormat="1" ht="15.6" customHeight="1" x14ac:dyDescent="12.75">
      <c r="A59" s="275" t="s">
        <v>288</v>
      </c>
      <c r="B59" s="274">
        <v>9551613642</v>
      </c>
      <c r="C59" s="273">
        <v>0</v>
      </c>
      <c r="D59" s="274">
        <v>9551613642</v>
      </c>
      <c r="E59" s="273">
        <v>6189606744.2000008</v>
      </c>
      <c r="F59" s="274">
        <v>6189606744.2000008</v>
      </c>
      <c r="G59" s="273">
        <v>-3362006897.7999997</v>
      </c>
      <c r="H59" s="262"/>
      <c r="I59" s="262"/>
    </row>
    <row r="60" spans="1:9" s="261" customFormat="1" ht="15.6" customHeight="1" x14ac:dyDescent="12.75">
      <c r="A60" s="275" t="s">
        <v>287</v>
      </c>
      <c r="B60" s="274">
        <v>495000000</v>
      </c>
      <c r="C60" s="273">
        <v>311250000</v>
      </c>
      <c r="D60" s="274">
        <v>806250000</v>
      </c>
      <c r="E60" s="273">
        <v>0</v>
      </c>
      <c r="F60" s="274">
        <v>0</v>
      </c>
      <c r="G60" s="273">
        <v>-495000000</v>
      </c>
      <c r="H60" s="262"/>
      <c r="I60" s="262"/>
    </row>
    <row r="61" spans="1:9" ht="15.6" customHeight="1" x14ac:dyDescent="12.75">
      <c r="A61" s="269" t="s">
        <v>286</v>
      </c>
      <c r="B61" s="268">
        <v>495000000</v>
      </c>
      <c r="C61" s="266">
        <v>311250000</v>
      </c>
      <c r="D61" s="267">
        <v>806250000</v>
      </c>
      <c r="E61" s="266">
        <v>0</v>
      </c>
      <c r="F61" s="267">
        <v>0</v>
      </c>
      <c r="G61" s="266">
        <v>-495000000</v>
      </c>
      <c r="H61" s="262"/>
      <c r="I61" s="262"/>
    </row>
    <row r="62" spans="1:9" s="261" customFormat="1" ht="15.6" customHeight="1" x14ac:dyDescent="12.75">
      <c r="A62" s="275" t="s">
        <v>285</v>
      </c>
      <c r="B62" s="274">
        <v>19277532100</v>
      </c>
      <c r="C62" s="273">
        <v>311250000</v>
      </c>
      <c r="D62" s="274">
        <v>19588782100</v>
      </c>
      <c r="E62" s="273">
        <v>10874509434.510002</v>
      </c>
      <c r="F62" s="274">
        <v>10871126568.510002</v>
      </c>
      <c r="G62" s="273">
        <v>-8406405531.4899998</v>
      </c>
      <c r="H62" s="262"/>
      <c r="I62" s="262"/>
    </row>
    <row r="63" spans="1:9" s="261" customFormat="1" ht="15.6" customHeight="1" x14ac:dyDescent="12.75">
      <c r="A63" s="272" t="s">
        <v>284</v>
      </c>
      <c r="B63" s="271"/>
      <c r="C63" s="266"/>
      <c r="D63" s="267"/>
      <c r="E63" s="266"/>
      <c r="F63" s="270"/>
      <c r="G63" s="266"/>
      <c r="H63" s="262"/>
      <c r="I63" s="262"/>
    </row>
    <row r="64" spans="1:9" ht="15.6" customHeight="1" x14ac:dyDescent="12.75">
      <c r="A64" s="269" t="s">
        <v>283</v>
      </c>
      <c r="B64" s="268">
        <v>0</v>
      </c>
      <c r="C64" s="266">
        <v>0</v>
      </c>
      <c r="D64" s="267">
        <v>0</v>
      </c>
      <c r="E64" s="266">
        <v>0</v>
      </c>
      <c r="F64" s="267">
        <v>0</v>
      </c>
      <c r="G64" s="266">
        <v>0</v>
      </c>
      <c r="H64" s="262"/>
      <c r="I64" s="262"/>
    </row>
    <row r="65" spans="1:9" ht="15.6" customHeight="1" x14ac:dyDescent="12.75">
      <c r="A65" s="269" t="s">
        <v>282</v>
      </c>
      <c r="B65" s="268">
        <v>0</v>
      </c>
      <c r="C65" s="266">
        <v>0</v>
      </c>
      <c r="D65" s="267">
        <v>0</v>
      </c>
      <c r="E65" s="266">
        <v>0</v>
      </c>
      <c r="F65" s="267">
        <v>0</v>
      </c>
      <c r="G65" s="266">
        <v>0</v>
      </c>
      <c r="H65" s="262"/>
      <c r="I65" s="262"/>
    </row>
    <row r="66" spans="1:9" s="261" customFormat="1" ht="15.6" customHeight="1" x14ac:dyDescent="12.75">
      <c r="A66" s="265" t="s">
        <v>281</v>
      </c>
      <c r="B66" s="264">
        <v>0</v>
      </c>
      <c r="C66" s="263">
        <v>0</v>
      </c>
      <c r="D66" s="264">
        <v>0</v>
      </c>
      <c r="E66" s="263">
        <v>0</v>
      </c>
      <c r="F66" s="264">
        <v>0</v>
      </c>
      <c r="G66" s="263">
        <v>0</v>
      </c>
      <c r="H66" s="262"/>
      <c r="I66" s="262"/>
    </row>
    <row r="67" spans="1:9" ht="5.25" customHeight="1" x14ac:dyDescent="12.75"/>
    <row r="68" spans="1:9" hidden="1" x14ac:dyDescent="12.75">
      <c r="A68" s="259"/>
      <c r="B68" s="258"/>
      <c r="C68" s="258"/>
      <c r="D68" s="244"/>
      <c r="E68" s="244"/>
      <c r="F68" s="258"/>
      <c r="G68" s="258"/>
    </row>
    <row r="69" spans="1:9" ht="20.25" customHeight="1" x14ac:dyDescent="12.75">
      <c r="B69" s="248"/>
      <c r="C69" s="244"/>
      <c r="D69" s="244"/>
      <c r="E69" s="244"/>
      <c r="F69" s="244"/>
      <c r="G69" s="244"/>
    </row>
    <row r="70" spans="1:9" hidden="1" x14ac:dyDescent="12.75">
      <c r="A70" s="260" t="s">
        <v>280</v>
      </c>
      <c r="B70" s="258" t="s">
        <v>279</v>
      </c>
      <c r="C70" s="258"/>
      <c r="D70" s="259"/>
      <c r="E70" s="259"/>
      <c r="F70" s="258" t="s">
        <v>278</v>
      </c>
      <c r="G70" s="258"/>
    </row>
    <row r="71" spans="1:9" ht="18" customHeight="1" x14ac:dyDescent="12.75">
      <c r="A71" s="257" t="s">
        <v>277</v>
      </c>
      <c r="B71" s="256" t="s">
        <v>276</v>
      </c>
      <c r="C71" s="256"/>
      <c r="D71" s="244"/>
      <c r="E71" s="244"/>
      <c r="F71" s="255" t="s">
        <v>275</v>
      </c>
      <c r="G71" s="255"/>
    </row>
    <row r="72" spans="1:9" s="249" customFormat="1" ht="51" customHeight="1" x14ac:dyDescent="0.25">
      <c r="A72" s="254" t="s">
        <v>274</v>
      </c>
      <c r="B72" s="253" t="str">
        <f>+[2]EdoACUMJUN!D50</f>
        <v>ADMINISTRADOR GENERAL DEL SERVICIO DE ADMINISTRACIÓN FISCAL DEL ESTADO DE CAMPECHE</v>
      </c>
      <c r="C72" s="252"/>
      <c r="D72" s="251"/>
      <c r="E72" s="251"/>
      <c r="F72" s="250" t="s">
        <v>273</v>
      </c>
      <c r="G72" s="250"/>
    </row>
    <row r="73" spans="1:9" hidden="1" x14ac:dyDescent="12.75">
      <c r="B73" s="248"/>
      <c r="C73" s="244"/>
      <c r="D73" s="244"/>
      <c r="E73" s="244"/>
      <c r="F73" s="244"/>
      <c r="G73" s="244"/>
    </row>
    <row r="74" spans="1:9" hidden="1" x14ac:dyDescent="12.75">
      <c r="B74" s="248"/>
      <c r="C74" s="244"/>
      <c r="D74" s="244"/>
      <c r="E74" s="244"/>
      <c r="F74" s="244"/>
      <c r="G74" s="244"/>
    </row>
    <row r="75" spans="1:9" hidden="1" x14ac:dyDescent="12.75">
      <c r="B75" s="248"/>
      <c r="C75" s="244"/>
      <c r="D75" s="244"/>
      <c r="E75" s="244"/>
      <c r="F75" s="246"/>
      <c r="G75" s="244"/>
    </row>
    <row r="76" spans="1:9" hidden="1" x14ac:dyDescent="12.75">
      <c r="B76" s="246"/>
      <c r="C76" s="246"/>
      <c r="D76" s="246"/>
      <c r="E76" s="246"/>
      <c r="F76" s="246"/>
      <c r="G76" s="247"/>
    </row>
    <row r="77" spans="1:9" hidden="1" x14ac:dyDescent="12.75">
      <c r="B77" s="246"/>
      <c r="C77" s="246"/>
      <c r="D77" s="246"/>
      <c r="E77" s="246"/>
      <c r="F77" s="246"/>
      <c r="G77" s="244"/>
    </row>
    <row r="78" spans="1:9" hidden="1" x14ac:dyDescent="12.75">
      <c r="F78" s="245"/>
    </row>
    <row r="79" spans="1:9" hidden="1" x14ac:dyDescent="12.75">
      <c r="F79" s="245"/>
    </row>
    <row r="80" spans="1:9" hidden="1" x14ac:dyDescent="12.75">
      <c r="C80" s="243"/>
      <c r="D80" s="243"/>
      <c r="E80" s="243"/>
      <c r="F80" s="243"/>
      <c r="G80" s="243"/>
    </row>
    <row r="81" spans="3:7" hidden="1" x14ac:dyDescent="12.75">
      <c r="C81" s="243"/>
      <c r="D81" s="243"/>
      <c r="E81" s="243"/>
      <c r="F81" s="243"/>
      <c r="G81" s="243"/>
    </row>
    <row r="82" spans="3:7" hidden="1" x14ac:dyDescent="12.75">
      <c r="F82" s="245"/>
    </row>
    <row r="1048576" hidden="1" x14ac:dyDescent="12.75"/>
  </sheetData>
  <mergeCells count="13">
    <mergeCell ref="B68:C68"/>
    <mergeCell ref="F68:G68"/>
    <mergeCell ref="A1:G1"/>
    <mergeCell ref="A2:G2"/>
    <mergeCell ref="A3:A4"/>
    <mergeCell ref="B3:F3"/>
    <mergeCell ref="G3:G4"/>
    <mergeCell ref="B70:C70"/>
    <mergeCell ref="F70:G70"/>
    <mergeCell ref="B71:C71"/>
    <mergeCell ref="F71:G71"/>
    <mergeCell ref="B72:C72"/>
    <mergeCell ref="F72:G72"/>
  </mergeCells>
  <printOptions horizontalCentered="1" verticalCentered="1"/>
  <pageMargins left="0.17" right="0.15748031496062992" top="0.17" bottom="0.17" header="0.17" footer="0.17"/>
  <pageSetup scale="5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75"/>
  <sheetViews>
    <sheetView topLeftCell="A129" zoomScale="60" zoomScaleNormal="60" workbookViewId="0">
      <selection activeCell="X171" sqref="X171"/>
    </sheetView>
  </sheetViews>
  <sheetFormatPr baseColWidth="10" defaultColWidth="8.85546875" defaultRowHeight="12.75" x14ac:dyDescent="0.2"/>
  <cols>
    <col min="1" max="1" width="0.42578125" style="311" customWidth="1"/>
    <col min="2" max="2" width="3.42578125" style="311" customWidth="1"/>
    <col min="3" max="3" width="5.85546875" style="311" customWidth="1"/>
    <col min="4" max="4" width="12.140625" style="311" customWidth="1"/>
    <col min="5" max="5" width="13.5703125" style="311" customWidth="1"/>
    <col min="6" max="6" width="10.28515625" style="311" customWidth="1"/>
    <col min="7" max="7" width="12.42578125" style="311" customWidth="1"/>
    <col min="8" max="8" width="19.5703125" style="311" customWidth="1"/>
    <col min="9" max="9" width="18.140625" style="311" customWidth="1"/>
    <col min="10" max="10" width="18.5703125" style="311" customWidth="1"/>
    <col min="11" max="11" width="17.85546875" style="311" customWidth="1"/>
    <col min="12" max="12" width="7" style="311" customWidth="1"/>
    <col min="13" max="13" width="11.85546875" style="311" customWidth="1"/>
    <col min="14" max="14" width="3.42578125" style="311" customWidth="1"/>
    <col min="15" max="15" width="8.140625" style="311" customWidth="1"/>
    <col min="16" max="16" width="4" style="311" customWidth="1"/>
    <col min="17" max="17" width="2.28515625" style="311" customWidth="1"/>
    <col min="18" max="18" width="1.140625" style="311" customWidth="1"/>
    <col min="19" max="19" width="1.85546875" style="311" customWidth="1"/>
    <col min="20" max="16384" width="8.85546875" style="311"/>
  </cols>
  <sheetData>
    <row r="1" spans="2:17" ht="3.6" customHeight="1" x14ac:dyDescent="0.2"/>
    <row r="2" spans="2:17" ht="16.899999999999999" customHeight="1" x14ac:dyDescent="0.2">
      <c r="B2" s="368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6"/>
    </row>
    <row r="3" spans="2:17" ht="56.65" customHeight="1" x14ac:dyDescent="0.2">
      <c r="B3" s="364"/>
      <c r="C3" s="362"/>
      <c r="D3" s="365"/>
      <c r="E3" s="362"/>
      <c r="F3" s="362"/>
      <c r="G3" s="363" t="s">
        <v>432</v>
      </c>
      <c r="H3" s="363"/>
      <c r="I3" s="363"/>
      <c r="J3" s="363"/>
      <c r="K3" s="363"/>
      <c r="L3" s="363"/>
      <c r="M3" s="363"/>
      <c r="N3" s="362"/>
      <c r="O3" s="362"/>
      <c r="P3" s="362"/>
      <c r="Q3" s="361"/>
    </row>
    <row r="4" spans="2:17" ht="21" customHeight="1" x14ac:dyDescent="0.2">
      <c r="B4" s="364"/>
      <c r="C4" s="362"/>
      <c r="D4" s="365"/>
      <c r="E4" s="362"/>
      <c r="F4" s="362"/>
      <c r="G4" s="363"/>
      <c r="H4" s="363"/>
      <c r="I4" s="363"/>
      <c r="J4" s="363"/>
      <c r="K4" s="363"/>
      <c r="L4" s="363"/>
      <c r="M4" s="363"/>
      <c r="N4" s="362"/>
      <c r="O4" s="362"/>
      <c r="P4" s="362"/>
      <c r="Q4" s="361"/>
    </row>
    <row r="5" spans="2:17" x14ac:dyDescent="0.2">
      <c r="B5" s="364"/>
      <c r="C5" s="362"/>
      <c r="D5" s="362"/>
      <c r="E5" s="362"/>
      <c r="F5" s="362"/>
      <c r="G5" s="363"/>
      <c r="H5" s="363"/>
      <c r="I5" s="363"/>
      <c r="J5" s="363"/>
      <c r="K5" s="363"/>
      <c r="L5" s="363"/>
      <c r="M5" s="363"/>
      <c r="N5" s="362"/>
      <c r="O5" s="362"/>
      <c r="P5" s="362"/>
      <c r="Q5" s="361"/>
    </row>
    <row r="6" spans="2:17" ht="15.6" customHeight="1" x14ac:dyDescent="0.2">
      <c r="B6" s="360"/>
      <c r="C6" s="359"/>
      <c r="D6" s="359"/>
      <c r="E6" s="359"/>
      <c r="F6" s="359"/>
      <c r="G6" s="359"/>
      <c r="H6" s="359"/>
      <c r="I6" s="359"/>
      <c r="J6" s="359"/>
      <c r="K6" s="359"/>
      <c r="L6" s="359"/>
      <c r="M6" s="359"/>
      <c r="N6" s="359"/>
      <c r="O6" s="359"/>
      <c r="P6" s="359"/>
      <c r="Q6" s="358"/>
    </row>
    <row r="7" spans="2:17" ht="18" customHeight="1" x14ac:dyDescent="0.2"/>
    <row r="8" spans="2:17" ht="16.899999999999999" customHeight="1" x14ac:dyDescent="0.2">
      <c r="B8" s="355"/>
      <c r="C8" s="357"/>
      <c r="D8" s="357"/>
      <c r="E8" s="357"/>
      <c r="F8" s="357"/>
      <c r="G8" s="357"/>
      <c r="H8" s="349" t="s">
        <v>431</v>
      </c>
      <c r="I8" s="356"/>
      <c r="J8" s="356"/>
      <c r="K8" s="356"/>
      <c r="L8" s="356"/>
      <c r="M8" s="348"/>
      <c r="N8" s="355" t="s">
        <v>430</v>
      </c>
      <c r="O8" s="354"/>
      <c r="P8" s="354"/>
      <c r="Q8" s="353"/>
    </row>
    <row r="9" spans="2:17" ht="26.45" customHeight="1" x14ac:dyDescent="0.2">
      <c r="B9" s="347" t="s">
        <v>130</v>
      </c>
      <c r="C9" s="352"/>
      <c r="D9" s="352"/>
      <c r="E9" s="352"/>
      <c r="F9" s="352"/>
      <c r="G9" s="351"/>
      <c r="H9" s="350" t="s">
        <v>131</v>
      </c>
      <c r="I9" s="350" t="s">
        <v>429</v>
      </c>
      <c r="J9" s="350" t="s">
        <v>344</v>
      </c>
      <c r="K9" s="350" t="s">
        <v>113</v>
      </c>
      <c r="L9" s="349" t="s">
        <v>132</v>
      </c>
      <c r="M9" s="348"/>
      <c r="N9" s="347"/>
      <c r="O9" s="346"/>
      <c r="P9" s="346"/>
      <c r="Q9" s="345"/>
    </row>
    <row r="10" spans="2:17" ht="30" customHeight="1" x14ac:dyDescent="0.2">
      <c r="B10" s="344" t="s">
        <v>428</v>
      </c>
      <c r="C10" s="319"/>
      <c r="D10" s="319"/>
      <c r="E10" s="319"/>
      <c r="F10" s="319"/>
      <c r="G10" s="319"/>
      <c r="H10" s="343">
        <v>9721694326</v>
      </c>
      <c r="I10" s="343">
        <v>377226546.68000001</v>
      </c>
      <c r="J10" s="343">
        <v>10098920872.68</v>
      </c>
      <c r="K10" s="343">
        <v>4442264227.9499998</v>
      </c>
      <c r="L10" s="342">
        <v>4270543040.3600001</v>
      </c>
      <c r="M10" s="319"/>
      <c r="N10" s="341">
        <v>5656656644.7299995</v>
      </c>
      <c r="O10" s="319"/>
      <c r="P10" s="319"/>
      <c r="Q10" s="318"/>
    </row>
    <row r="11" spans="2:17" ht="25.15" customHeight="1" x14ac:dyDescent="0.2">
      <c r="B11" s="329" t="s">
        <v>427</v>
      </c>
      <c r="C11" s="319"/>
      <c r="D11" s="319"/>
      <c r="E11" s="319"/>
      <c r="F11" s="319"/>
      <c r="G11" s="319"/>
      <c r="H11" s="326">
        <v>2145616878</v>
      </c>
      <c r="I11" s="326">
        <v>4247654.8499999996</v>
      </c>
      <c r="J11" s="326">
        <v>2149864532.8499999</v>
      </c>
      <c r="K11" s="326">
        <v>914318471.77999997</v>
      </c>
      <c r="L11" s="325">
        <v>914318471.77999997</v>
      </c>
      <c r="M11" s="319"/>
      <c r="N11" s="324">
        <v>1235546061.0699999</v>
      </c>
      <c r="O11" s="319"/>
      <c r="P11" s="319"/>
      <c r="Q11" s="318"/>
    </row>
    <row r="12" spans="2:17" ht="25.15" customHeight="1" x14ac:dyDescent="0.2">
      <c r="B12" s="328" t="s">
        <v>422</v>
      </c>
      <c r="C12" s="327"/>
      <c r="D12" s="327"/>
      <c r="E12" s="327"/>
      <c r="F12" s="327"/>
      <c r="G12" s="327"/>
      <c r="H12" s="326">
        <v>1095324789</v>
      </c>
      <c r="I12" s="326">
        <v>-6918707.6200000001</v>
      </c>
      <c r="J12" s="326">
        <v>1088406081.3800001</v>
      </c>
      <c r="K12" s="326">
        <v>524484231.07999998</v>
      </c>
      <c r="L12" s="325">
        <v>524484231.07999998</v>
      </c>
      <c r="M12" s="319"/>
      <c r="N12" s="324">
        <v>563921850.29999995</v>
      </c>
      <c r="O12" s="319"/>
      <c r="P12" s="319"/>
      <c r="Q12" s="318"/>
    </row>
    <row r="13" spans="2:17" ht="25.15" customHeight="1" x14ac:dyDescent="0.2">
      <c r="B13" s="328" t="s">
        <v>421</v>
      </c>
      <c r="C13" s="327"/>
      <c r="D13" s="327"/>
      <c r="E13" s="327"/>
      <c r="F13" s="327"/>
      <c r="G13" s="327"/>
      <c r="H13" s="326">
        <v>65655841</v>
      </c>
      <c r="I13" s="326">
        <v>2285872.06</v>
      </c>
      <c r="J13" s="326">
        <v>67941713.060000002</v>
      </c>
      <c r="K13" s="326">
        <v>25050720.949999999</v>
      </c>
      <c r="L13" s="325">
        <v>25050720.949999999</v>
      </c>
      <c r="M13" s="319"/>
      <c r="N13" s="324">
        <v>42890992.109999999</v>
      </c>
      <c r="O13" s="319"/>
      <c r="P13" s="319"/>
      <c r="Q13" s="318"/>
    </row>
    <row r="14" spans="2:17" ht="22.9" customHeight="1" x14ac:dyDescent="0.2">
      <c r="B14" s="328" t="s">
        <v>420</v>
      </c>
      <c r="C14" s="327"/>
      <c r="D14" s="327"/>
      <c r="E14" s="327"/>
      <c r="F14" s="327"/>
      <c r="G14" s="327"/>
      <c r="H14" s="326">
        <v>501041934</v>
      </c>
      <c r="I14" s="326">
        <v>5911345.4199999999</v>
      </c>
      <c r="J14" s="326">
        <v>506953279.42000002</v>
      </c>
      <c r="K14" s="326">
        <v>140699296.13</v>
      </c>
      <c r="L14" s="325">
        <v>140699296.13</v>
      </c>
      <c r="M14" s="319"/>
      <c r="N14" s="324">
        <v>366253983.29000002</v>
      </c>
      <c r="O14" s="319"/>
      <c r="P14" s="319"/>
      <c r="Q14" s="318"/>
    </row>
    <row r="15" spans="2:17" ht="22.9" customHeight="1" x14ac:dyDescent="0.2">
      <c r="B15" s="328" t="s">
        <v>419</v>
      </c>
      <c r="C15" s="327"/>
      <c r="D15" s="327"/>
      <c r="E15" s="327"/>
      <c r="F15" s="327"/>
      <c r="G15" s="327"/>
      <c r="H15" s="326">
        <v>462155510</v>
      </c>
      <c r="I15" s="326">
        <v>1537927.74</v>
      </c>
      <c r="J15" s="326">
        <v>463693437.74000001</v>
      </c>
      <c r="K15" s="326">
        <v>220530944.97</v>
      </c>
      <c r="L15" s="325">
        <v>220530944.97</v>
      </c>
      <c r="M15" s="319"/>
      <c r="N15" s="324">
        <v>243162492.77000001</v>
      </c>
      <c r="O15" s="319"/>
      <c r="P15" s="319"/>
      <c r="Q15" s="318"/>
    </row>
    <row r="16" spans="2:17" ht="22.9" customHeight="1" x14ac:dyDescent="0.2">
      <c r="B16" s="328" t="s">
        <v>418</v>
      </c>
      <c r="C16" s="327"/>
      <c r="D16" s="327"/>
      <c r="E16" s="327"/>
      <c r="F16" s="327"/>
      <c r="G16" s="327"/>
      <c r="H16" s="326">
        <v>0</v>
      </c>
      <c r="I16" s="326">
        <v>3553278.65</v>
      </c>
      <c r="J16" s="326">
        <v>3553278.65</v>
      </c>
      <c r="K16" s="326">
        <v>3553278.65</v>
      </c>
      <c r="L16" s="325">
        <v>3553278.65</v>
      </c>
      <c r="M16" s="319"/>
      <c r="N16" s="324">
        <v>0</v>
      </c>
      <c r="O16" s="319"/>
      <c r="P16" s="319"/>
      <c r="Q16" s="318"/>
    </row>
    <row r="17" spans="2:17" ht="22.9" customHeight="1" x14ac:dyDescent="0.2">
      <c r="B17" s="328" t="s">
        <v>417</v>
      </c>
      <c r="C17" s="327"/>
      <c r="D17" s="327"/>
      <c r="E17" s="327"/>
      <c r="F17" s="327"/>
      <c r="G17" s="327"/>
      <c r="H17" s="326">
        <v>21438804</v>
      </c>
      <c r="I17" s="326">
        <v>-2122061.4</v>
      </c>
      <c r="J17" s="326">
        <v>19316742.600000001</v>
      </c>
      <c r="K17" s="326">
        <v>0</v>
      </c>
      <c r="L17" s="325">
        <v>0</v>
      </c>
      <c r="M17" s="319"/>
      <c r="N17" s="324">
        <v>19316742.600000001</v>
      </c>
      <c r="O17" s="319"/>
      <c r="P17" s="319"/>
      <c r="Q17" s="318"/>
    </row>
    <row r="18" spans="2:17" ht="22.9" customHeight="1" x14ac:dyDescent="0.2">
      <c r="B18" s="328" t="s">
        <v>416</v>
      </c>
      <c r="C18" s="327"/>
      <c r="D18" s="327"/>
      <c r="E18" s="327"/>
      <c r="F18" s="327"/>
      <c r="G18" s="327"/>
      <c r="H18" s="326">
        <v>0</v>
      </c>
      <c r="I18" s="326">
        <v>0</v>
      </c>
      <c r="J18" s="326">
        <v>0</v>
      </c>
      <c r="K18" s="326">
        <v>0</v>
      </c>
      <c r="L18" s="325">
        <v>0</v>
      </c>
      <c r="M18" s="319"/>
      <c r="N18" s="324">
        <v>0</v>
      </c>
      <c r="O18" s="319"/>
      <c r="P18" s="319"/>
      <c r="Q18" s="318"/>
    </row>
    <row r="19" spans="2:17" ht="25.15" customHeight="1" x14ac:dyDescent="0.2">
      <c r="B19" s="323"/>
      <c r="C19" s="319"/>
      <c r="D19" s="319"/>
      <c r="E19" s="319"/>
      <c r="F19" s="319"/>
      <c r="G19" s="319"/>
      <c r="H19" s="322"/>
      <c r="I19" s="322"/>
      <c r="J19" s="322"/>
      <c r="K19" s="322"/>
      <c r="L19" s="321"/>
      <c r="M19" s="319"/>
      <c r="N19" s="320"/>
      <c r="O19" s="319"/>
      <c r="P19" s="319"/>
      <c r="Q19" s="318"/>
    </row>
    <row r="20" spans="2:17" ht="25.15" customHeight="1" x14ac:dyDescent="0.2">
      <c r="B20" s="329" t="s">
        <v>415</v>
      </c>
      <c r="C20" s="319"/>
      <c r="D20" s="319"/>
      <c r="E20" s="319"/>
      <c r="F20" s="319"/>
      <c r="G20" s="319"/>
      <c r="H20" s="326">
        <v>368577334</v>
      </c>
      <c r="I20" s="326">
        <v>72608278.769999996</v>
      </c>
      <c r="J20" s="326">
        <v>441185612.76999998</v>
      </c>
      <c r="K20" s="326">
        <v>219902474.22</v>
      </c>
      <c r="L20" s="325">
        <v>195879883.19</v>
      </c>
      <c r="M20" s="319"/>
      <c r="N20" s="324">
        <v>221283138.55000001</v>
      </c>
      <c r="O20" s="319"/>
      <c r="P20" s="319"/>
      <c r="Q20" s="318"/>
    </row>
    <row r="21" spans="2:17" ht="25.15" customHeight="1" x14ac:dyDescent="0.2">
      <c r="B21" s="328" t="s">
        <v>414</v>
      </c>
      <c r="C21" s="327"/>
      <c r="D21" s="327"/>
      <c r="E21" s="327"/>
      <c r="F21" s="327"/>
      <c r="G21" s="327"/>
      <c r="H21" s="326">
        <v>86795113</v>
      </c>
      <c r="I21" s="326">
        <v>26029137.800000001</v>
      </c>
      <c r="J21" s="326">
        <v>112824250.8</v>
      </c>
      <c r="K21" s="326">
        <v>55489307.759999998</v>
      </c>
      <c r="L21" s="325">
        <v>51791515.490000002</v>
      </c>
      <c r="M21" s="319"/>
      <c r="N21" s="324">
        <v>57334943.039999999</v>
      </c>
      <c r="O21" s="319"/>
      <c r="P21" s="319"/>
      <c r="Q21" s="318"/>
    </row>
    <row r="22" spans="2:17" ht="22.9" customHeight="1" x14ac:dyDescent="0.2">
      <c r="B22" s="328" t="s">
        <v>413</v>
      </c>
      <c r="C22" s="327"/>
      <c r="D22" s="327"/>
      <c r="E22" s="327"/>
      <c r="F22" s="327"/>
      <c r="G22" s="327"/>
      <c r="H22" s="326">
        <v>61943254</v>
      </c>
      <c r="I22" s="326">
        <v>661897.21</v>
      </c>
      <c r="J22" s="326">
        <v>62605151.210000001</v>
      </c>
      <c r="K22" s="326">
        <v>27253143.199999999</v>
      </c>
      <c r="L22" s="325">
        <v>22693240.93</v>
      </c>
      <c r="M22" s="319"/>
      <c r="N22" s="324">
        <v>35352008.009999998</v>
      </c>
      <c r="O22" s="319"/>
      <c r="P22" s="319"/>
      <c r="Q22" s="318"/>
    </row>
    <row r="23" spans="2:17" ht="25.15" customHeight="1" x14ac:dyDescent="0.2">
      <c r="B23" s="328" t="s">
        <v>412</v>
      </c>
      <c r="C23" s="327"/>
      <c r="D23" s="327"/>
      <c r="E23" s="327"/>
      <c r="F23" s="327"/>
      <c r="G23" s="327"/>
      <c r="H23" s="326">
        <v>37533</v>
      </c>
      <c r="I23" s="326">
        <v>344900.3</v>
      </c>
      <c r="J23" s="326">
        <v>382433.3</v>
      </c>
      <c r="K23" s="326">
        <v>352254.3</v>
      </c>
      <c r="L23" s="325">
        <v>352254.3</v>
      </c>
      <c r="M23" s="319"/>
      <c r="N23" s="324">
        <v>30179</v>
      </c>
      <c r="O23" s="319"/>
      <c r="P23" s="319"/>
      <c r="Q23" s="318"/>
    </row>
    <row r="24" spans="2:17" ht="25.15" customHeight="1" x14ac:dyDescent="0.2">
      <c r="B24" s="328" t="s">
        <v>411</v>
      </c>
      <c r="C24" s="327"/>
      <c r="D24" s="327"/>
      <c r="E24" s="327"/>
      <c r="F24" s="327"/>
      <c r="G24" s="327"/>
      <c r="H24" s="326">
        <v>3592677</v>
      </c>
      <c r="I24" s="326">
        <v>2883917.46</v>
      </c>
      <c r="J24" s="326">
        <v>6476594.46</v>
      </c>
      <c r="K24" s="326">
        <v>3096668.38</v>
      </c>
      <c r="L24" s="325">
        <v>2225970.5299999998</v>
      </c>
      <c r="M24" s="319"/>
      <c r="N24" s="324">
        <v>3379926.08</v>
      </c>
      <c r="O24" s="319"/>
      <c r="P24" s="319"/>
      <c r="Q24" s="318"/>
    </row>
    <row r="25" spans="2:17" ht="22.9" customHeight="1" x14ac:dyDescent="0.2">
      <c r="B25" s="328" t="s">
        <v>410</v>
      </c>
      <c r="C25" s="327"/>
      <c r="D25" s="327"/>
      <c r="E25" s="327"/>
      <c r="F25" s="327"/>
      <c r="G25" s="327"/>
      <c r="H25" s="326">
        <v>43480568</v>
      </c>
      <c r="I25" s="326">
        <v>33364110.640000001</v>
      </c>
      <c r="J25" s="326">
        <v>76844678.640000001</v>
      </c>
      <c r="K25" s="326">
        <v>53071927</v>
      </c>
      <c r="L25" s="325">
        <v>50920973.039999999</v>
      </c>
      <c r="M25" s="319"/>
      <c r="N25" s="324">
        <v>23772751.640000001</v>
      </c>
      <c r="O25" s="319"/>
      <c r="P25" s="319"/>
      <c r="Q25" s="318"/>
    </row>
    <row r="26" spans="2:17" ht="22.9" customHeight="1" x14ac:dyDescent="0.2">
      <c r="B26" s="328" t="s">
        <v>409</v>
      </c>
      <c r="C26" s="327"/>
      <c r="D26" s="327"/>
      <c r="E26" s="327"/>
      <c r="F26" s="327"/>
      <c r="G26" s="327"/>
      <c r="H26" s="326">
        <v>142555777</v>
      </c>
      <c r="I26" s="326">
        <v>5449890.0599999996</v>
      </c>
      <c r="J26" s="326">
        <v>148005667.06</v>
      </c>
      <c r="K26" s="326">
        <v>68849630.540000007</v>
      </c>
      <c r="L26" s="325">
        <v>57850050.07</v>
      </c>
      <c r="M26" s="319"/>
      <c r="N26" s="324">
        <v>79156036.519999996</v>
      </c>
      <c r="O26" s="319"/>
      <c r="P26" s="319"/>
      <c r="Q26" s="318"/>
    </row>
    <row r="27" spans="2:17" ht="25.15" customHeight="1" x14ac:dyDescent="0.2">
      <c r="B27" s="328" t="s">
        <v>408</v>
      </c>
      <c r="C27" s="327"/>
      <c r="D27" s="327"/>
      <c r="E27" s="327"/>
      <c r="F27" s="327"/>
      <c r="G27" s="327"/>
      <c r="H27" s="326">
        <v>7912377</v>
      </c>
      <c r="I27" s="326">
        <v>1822562.78</v>
      </c>
      <c r="J27" s="326">
        <v>9734939.7799999993</v>
      </c>
      <c r="K27" s="326">
        <v>3863160.37</v>
      </c>
      <c r="L27" s="325">
        <v>3798002.49</v>
      </c>
      <c r="M27" s="319"/>
      <c r="N27" s="324">
        <v>5871779.4100000001</v>
      </c>
      <c r="O27" s="319"/>
      <c r="P27" s="319"/>
      <c r="Q27" s="318"/>
    </row>
    <row r="28" spans="2:17" ht="22.9" customHeight="1" x14ac:dyDescent="0.2">
      <c r="B28" s="328" t="s">
        <v>407</v>
      </c>
      <c r="C28" s="327"/>
      <c r="D28" s="327"/>
      <c r="E28" s="327"/>
      <c r="F28" s="327"/>
      <c r="G28" s="327"/>
      <c r="H28" s="326">
        <v>92800</v>
      </c>
      <c r="I28" s="326">
        <v>-3444.2</v>
      </c>
      <c r="J28" s="326">
        <v>89355.8</v>
      </c>
      <c r="K28" s="326">
        <v>24104.799999999999</v>
      </c>
      <c r="L28" s="325">
        <v>24104.799999999999</v>
      </c>
      <c r="M28" s="319"/>
      <c r="N28" s="324">
        <v>65251</v>
      </c>
      <c r="O28" s="319"/>
      <c r="P28" s="319"/>
      <c r="Q28" s="318"/>
    </row>
    <row r="29" spans="2:17" ht="22.9" customHeight="1" x14ac:dyDescent="0.2">
      <c r="B29" s="328" t="s">
        <v>406</v>
      </c>
      <c r="C29" s="327"/>
      <c r="D29" s="327"/>
      <c r="E29" s="327"/>
      <c r="F29" s="327"/>
      <c r="G29" s="327"/>
      <c r="H29" s="326">
        <v>22167235</v>
      </c>
      <c r="I29" s="326">
        <v>2055306.72</v>
      </c>
      <c r="J29" s="326">
        <v>24222541.719999999</v>
      </c>
      <c r="K29" s="326">
        <v>7902277.8700000001</v>
      </c>
      <c r="L29" s="325">
        <v>6223771.54</v>
      </c>
      <c r="M29" s="319"/>
      <c r="N29" s="324">
        <v>16320263.85</v>
      </c>
      <c r="O29" s="319"/>
      <c r="P29" s="319"/>
      <c r="Q29" s="318"/>
    </row>
    <row r="30" spans="2:17" ht="25.15" customHeight="1" x14ac:dyDescent="0.2">
      <c r="B30" s="323"/>
      <c r="C30" s="319"/>
      <c r="D30" s="319"/>
      <c r="E30" s="319"/>
      <c r="F30" s="319"/>
      <c r="G30" s="319"/>
      <c r="H30" s="322"/>
      <c r="I30" s="322"/>
      <c r="J30" s="322"/>
      <c r="K30" s="322"/>
      <c r="L30" s="321"/>
      <c r="M30" s="319"/>
      <c r="N30" s="320"/>
      <c r="O30" s="319"/>
      <c r="P30" s="319"/>
      <c r="Q30" s="318"/>
    </row>
    <row r="31" spans="2:17" ht="25.15" customHeight="1" x14ac:dyDescent="0.2">
      <c r="B31" s="329" t="s">
        <v>426</v>
      </c>
      <c r="C31" s="319"/>
      <c r="D31" s="319"/>
      <c r="E31" s="319"/>
      <c r="F31" s="319"/>
      <c r="G31" s="319"/>
      <c r="H31" s="326">
        <v>938450951</v>
      </c>
      <c r="I31" s="326">
        <v>217182911.02000001</v>
      </c>
      <c r="J31" s="326">
        <v>1155633862.02</v>
      </c>
      <c r="K31" s="326">
        <v>640605194.66999996</v>
      </c>
      <c r="L31" s="325">
        <v>602581552.66999996</v>
      </c>
      <c r="M31" s="319"/>
      <c r="N31" s="324">
        <v>515028667.35000002</v>
      </c>
      <c r="O31" s="319"/>
      <c r="P31" s="319"/>
      <c r="Q31" s="318"/>
    </row>
    <row r="32" spans="2:17" ht="22.9" customHeight="1" x14ac:dyDescent="0.2">
      <c r="B32" s="328" t="s">
        <v>404</v>
      </c>
      <c r="C32" s="327"/>
      <c r="D32" s="327"/>
      <c r="E32" s="327"/>
      <c r="F32" s="327"/>
      <c r="G32" s="327"/>
      <c r="H32" s="326">
        <v>57964125</v>
      </c>
      <c r="I32" s="326">
        <v>1859984.99</v>
      </c>
      <c r="J32" s="326">
        <v>59824109.990000002</v>
      </c>
      <c r="K32" s="326">
        <v>25441895.210000001</v>
      </c>
      <c r="L32" s="325">
        <v>24201567.870000001</v>
      </c>
      <c r="M32" s="319"/>
      <c r="N32" s="324">
        <v>34382214.780000001</v>
      </c>
      <c r="O32" s="319"/>
      <c r="P32" s="319"/>
      <c r="Q32" s="318"/>
    </row>
    <row r="33" spans="2:17" ht="22.9" customHeight="1" x14ac:dyDescent="0.2">
      <c r="B33" s="328" t="s">
        <v>403</v>
      </c>
      <c r="C33" s="327"/>
      <c r="D33" s="327"/>
      <c r="E33" s="327"/>
      <c r="F33" s="327"/>
      <c r="G33" s="327"/>
      <c r="H33" s="326">
        <v>116385032</v>
      </c>
      <c r="I33" s="326">
        <v>32647261.16</v>
      </c>
      <c r="J33" s="326">
        <v>149032293.16</v>
      </c>
      <c r="K33" s="326">
        <v>73245507.010000005</v>
      </c>
      <c r="L33" s="325">
        <v>69676612.459999993</v>
      </c>
      <c r="M33" s="319"/>
      <c r="N33" s="324">
        <v>75786786.150000006</v>
      </c>
      <c r="O33" s="319"/>
      <c r="P33" s="319"/>
      <c r="Q33" s="318"/>
    </row>
    <row r="34" spans="2:17" ht="25.15" customHeight="1" x14ac:dyDescent="0.2">
      <c r="B34" s="328" t="s">
        <v>402</v>
      </c>
      <c r="C34" s="327"/>
      <c r="D34" s="327"/>
      <c r="E34" s="327"/>
      <c r="F34" s="327"/>
      <c r="G34" s="327"/>
      <c r="H34" s="326">
        <v>160963239</v>
      </c>
      <c r="I34" s="326">
        <v>90642323.030000001</v>
      </c>
      <c r="J34" s="326">
        <v>251605562.03</v>
      </c>
      <c r="K34" s="326">
        <v>174415662.78</v>
      </c>
      <c r="L34" s="325">
        <v>167782981.97999999</v>
      </c>
      <c r="M34" s="319"/>
      <c r="N34" s="324">
        <v>77189899.25</v>
      </c>
      <c r="O34" s="319"/>
      <c r="P34" s="319"/>
      <c r="Q34" s="318"/>
    </row>
    <row r="35" spans="2:17" ht="22.9" customHeight="1" x14ac:dyDescent="0.2">
      <c r="B35" s="328" t="s">
        <v>401</v>
      </c>
      <c r="C35" s="327"/>
      <c r="D35" s="327"/>
      <c r="E35" s="327"/>
      <c r="F35" s="327"/>
      <c r="G35" s="327"/>
      <c r="H35" s="326">
        <v>44345602</v>
      </c>
      <c r="I35" s="326">
        <v>-2824151.87</v>
      </c>
      <c r="J35" s="326">
        <v>41521450.130000003</v>
      </c>
      <c r="K35" s="326">
        <v>6869876.1100000003</v>
      </c>
      <c r="L35" s="325">
        <v>5852988.4400000004</v>
      </c>
      <c r="M35" s="319"/>
      <c r="N35" s="324">
        <v>34651574.020000003</v>
      </c>
      <c r="O35" s="319"/>
      <c r="P35" s="319"/>
      <c r="Q35" s="318"/>
    </row>
    <row r="36" spans="2:17" ht="25.15" customHeight="1" x14ac:dyDescent="0.2">
      <c r="B36" s="328" t="s">
        <v>400</v>
      </c>
      <c r="C36" s="327"/>
      <c r="D36" s="327"/>
      <c r="E36" s="327"/>
      <c r="F36" s="327"/>
      <c r="G36" s="327"/>
      <c r="H36" s="326">
        <v>154119717</v>
      </c>
      <c r="I36" s="326">
        <v>-17545420.780000001</v>
      </c>
      <c r="J36" s="326">
        <v>136574296.22</v>
      </c>
      <c r="K36" s="326">
        <v>41857388.520000003</v>
      </c>
      <c r="L36" s="325">
        <v>37298167.25</v>
      </c>
      <c r="M36" s="319"/>
      <c r="N36" s="324">
        <v>94716907.700000003</v>
      </c>
      <c r="O36" s="319"/>
      <c r="P36" s="319"/>
      <c r="Q36" s="318"/>
    </row>
    <row r="37" spans="2:17" ht="22.9" customHeight="1" x14ac:dyDescent="0.2">
      <c r="B37" s="328" t="s">
        <v>399</v>
      </c>
      <c r="C37" s="327"/>
      <c r="D37" s="327"/>
      <c r="E37" s="327"/>
      <c r="F37" s="327"/>
      <c r="G37" s="327"/>
      <c r="H37" s="326">
        <v>161200579</v>
      </c>
      <c r="I37" s="326">
        <v>96963244.379999995</v>
      </c>
      <c r="J37" s="326">
        <v>258163823.38</v>
      </c>
      <c r="K37" s="326">
        <v>212232934.63</v>
      </c>
      <c r="L37" s="325">
        <v>205336318.63</v>
      </c>
      <c r="M37" s="319"/>
      <c r="N37" s="324">
        <v>45930888.75</v>
      </c>
      <c r="O37" s="319"/>
      <c r="P37" s="319"/>
      <c r="Q37" s="318"/>
    </row>
    <row r="38" spans="2:17" ht="22.9" customHeight="1" x14ac:dyDescent="0.2">
      <c r="B38" s="328" t="s">
        <v>398</v>
      </c>
      <c r="C38" s="327"/>
      <c r="D38" s="327"/>
      <c r="E38" s="327"/>
      <c r="F38" s="327"/>
      <c r="G38" s="327"/>
      <c r="H38" s="326">
        <v>35387276</v>
      </c>
      <c r="I38" s="326">
        <v>210336.51</v>
      </c>
      <c r="J38" s="326">
        <v>35597612.509999998</v>
      </c>
      <c r="K38" s="326">
        <v>11782365.23</v>
      </c>
      <c r="L38" s="325">
        <v>10961765.83</v>
      </c>
      <c r="M38" s="319"/>
      <c r="N38" s="324">
        <v>23815247.280000001</v>
      </c>
      <c r="O38" s="319"/>
      <c r="P38" s="319"/>
      <c r="Q38" s="318"/>
    </row>
    <row r="39" spans="2:17" ht="22.9" customHeight="1" x14ac:dyDescent="0.2">
      <c r="B39" s="328" t="s">
        <v>397</v>
      </c>
      <c r="C39" s="327"/>
      <c r="D39" s="327"/>
      <c r="E39" s="327"/>
      <c r="F39" s="327"/>
      <c r="G39" s="327"/>
      <c r="H39" s="326">
        <v>112263401</v>
      </c>
      <c r="I39" s="326">
        <v>7961023.3200000003</v>
      </c>
      <c r="J39" s="326">
        <v>120224424.31999999</v>
      </c>
      <c r="K39" s="326">
        <v>44414751.659999996</v>
      </c>
      <c r="L39" s="325">
        <v>40238291.219999999</v>
      </c>
      <c r="M39" s="319"/>
      <c r="N39" s="324">
        <v>75809672.659999996</v>
      </c>
      <c r="O39" s="319"/>
      <c r="P39" s="319"/>
      <c r="Q39" s="318"/>
    </row>
    <row r="40" spans="2:17" ht="22.9" customHeight="1" x14ac:dyDescent="0.2">
      <c r="B40" s="328" t="s">
        <v>396</v>
      </c>
      <c r="C40" s="327"/>
      <c r="D40" s="327"/>
      <c r="E40" s="327"/>
      <c r="F40" s="327"/>
      <c r="G40" s="327"/>
      <c r="H40" s="326">
        <v>95821980</v>
      </c>
      <c r="I40" s="326">
        <v>7268310.2800000003</v>
      </c>
      <c r="J40" s="326">
        <v>103090290.28</v>
      </c>
      <c r="K40" s="326">
        <v>50344813.520000003</v>
      </c>
      <c r="L40" s="325">
        <v>41232858.990000002</v>
      </c>
      <c r="M40" s="319"/>
      <c r="N40" s="324">
        <v>52745476.759999998</v>
      </c>
      <c r="O40" s="319"/>
      <c r="P40" s="319"/>
      <c r="Q40" s="318"/>
    </row>
    <row r="41" spans="2:17" ht="25.15" customHeight="1" x14ac:dyDescent="0.2">
      <c r="B41" s="323"/>
      <c r="C41" s="319"/>
      <c r="D41" s="319"/>
      <c r="E41" s="319"/>
      <c r="F41" s="319"/>
      <c r="G41" s="319"/>
      <c r="H41" s="322"/>
      <c r="I41" s="322"/>
      <c r="J41" s="322"/>
      <c r="K41" s="322"/>
      <c r="L41" s="321"/>
      <c r="M41" s="319"/>
      <c r="N41" s="320"/>
      <c r="O41" s="319"/>
      <c r="P41" s="319"/>
      <c r="Q41" s="318"/>
    </row>
    <row r="42" spans="2:17" ht="31.15" customHeight="1" x14ac:dyDescent="0.2">
      <c r="B42" s="329" t="s">
        <v>395</v>
      </c>
      <c r="C42" s="319"/>
      <c r="D42" s="319"/>
      <c r="E42" s="319"/>
      <c r="F42" s="319"/>
      <c r="G42" s="319"/>
      <c r="H42" s="326">
        <v>3368750787</v>
      </c>
      <c r="I42" s="326">
        <v>77732911.189999998</v>
      </c>
      <c r="J42" s="326">
        <v>3446483698.1900001</v>
      </c>
      <c r="K42" s="326">
        <v>1489588387.9100001</v>
      </c>
      <c r="L42" s="325">
        <v>1396713623.5999999</v>
      </c>
      <c r="M42" s="319"/>
      <c r="N42" s="324">
        <v>1956895310.28</v>
      </c>
      <c r="O42" s="319"/>
      <c r="P42" s="319"/>
      <c r="Q42" s="318"/>
    </row>
    <row r="43" spans="2:17" ht="25.15" customHeight="1" x14ac:dyDescent="0.2">
      <c r="B43" s="328" t="s">
        <v>394</v>
      </c>
      <c r="C43" s="327"/>
      <c r="D43" s="327"/>
      <c r="E43" s="327"/>
      <c r="F43" s="327"/>
      <c r="G43" s="327"/>
      <c r="H43" s="326">
        <v>724709370</v>
      </c>
      <c r="I43" s="326">
        <v>12387.95</v>
      </c>
      <c r="J43" s="326">
        <v>724721757.95000005</v>
      </c>
      <c r="K43" s="326">
        <v>360020178.49000001</v>
      </c>
      <c r="L43" s="325">
        <v>356900527.49000001</v>
      </c>
      <c r="M43" s="319"/>
      <c r="N43" s="324">
        <v>364701579.45999998</v>
      </c>
      <c r="O43" s="319"/>
      <c r="P43" s="319"/>
      <c r="Q43" s="318"/>
    </row>
    <row r="44" spans="2:17" ht="22.9" customHeight="1" x14ac:dyDescent="0.2">
      <c r="B44" s="328" t="s">
        <v>393</v>
      </c>
      <c r="C44" s="327"/>
      <c r="D44" s="327"/>
      <c r="E44" s="327"/>
      <c r="F44" s="327"/>
      <c r="G44" s="327"/>
      <c r="H44" s="326">
        <v>2139909826</v>
      </c>
      <c r="I44" s="326">
        <v>111691674.89</v>
      </c>
      <c r="J44" s="326">
        <v>2251601500.8899999</v>
      </c>
      <c r="K44" s="326">
        <v>944236733.54999995</v>
      </c>
      <c r="L44" s="325">
        <v>893117910.12</v>
      </c>
      <c r="M44" s="319"/>
      <c r="N44" s="324">
        <v>1307364767.3399999</v>
      </c>
      <c r="O44" s="319"/>
      <c r="P44" s="319"/>
      <c r="Q44" s="318"/>
    </row>
    <row r="45" spans="2:17" ht="22.9" customHeight="1" x14ac:dyDescent="0.2">
      <c r="B45" s="328" t="s">
        <v>392</v>
      </c>
      <c r="C45" s="327"/>
      <c r="D45" s="327"/>
      <c r="E45" s="327"/>
      <c r="F45" s="327"/>
      <c r="G45" s="327"/>
      <c r="H45" s="326">
        <v>0</v>
      </c>
      <c r="I45" s="326">
        <v>0</v>
      </c>
      <c r="J45" s="326">
        <v>0</v>
      </c>
      <c r="K45" s="326">
        <v>0</v>
      </c>
      <c r="L45" s="325">
        <v>0</v>
      </c>
      <c r="M45" s="319"/>
      <c r="N45" s="324">
        <v>0</v>
      </c>
      <c r="O45" s="319"/>
      <c r="P45" s="319"/>
      <c r="Q45" s="318"/>
    </row>
    <row r="46" spans="2:17" ht="22.9" customHeight="1" x14ac:dyDescent="0.2">
      <c r="B46" s="328" t="s">
        <v>391</v>
      </c>
      <c r="C46" s="327"/>
      <c r="D46" s="327"/>
      <c r="E46" s="327"/>
      <c r="F46" s="327"/>
      <c r="G46" s="327"/>
      <c r="H46" s="326">
        <v>390631595</v>
      </c>
      <c r="I46" s="326">
        <v>-33971151.649999999</v>
      </c>
      <c r="J46" s="326">
        <v>356660443.35000002</v>
      </c>
      <c r="K46" s="326">
        <v>134639697.87</v>
      </c>
      <c r="L46" s="325">
        <v>123475187.98999999</v>
      </c>
      <c r="M46" s="319"/>
      <c r="N46" s="324">
        <v>222020745.47999999</v>
      </c>
      <c r="O46" s="319"/>
      <c r="P46" s="319"/>
      <c r="Q46" s="318"/>
    </row>
    <row r="47" spans="2:17" ht="22.9" customHeight="1" x14ac:dyDescent="0.2">
      <c r="B47" s="328" t="s">
        <v>390</v>
      </c>
      <c r="C47" s="327"/>
      <c r="D47" s="327"/>
      <c r="E47" s="327"/>
      <c r="F47" s="327"/>
      <c r="G47" s="327"/>
      <c r="H47" s="326">
        <v>0</v>
      </c>
      <c r="I47" s="326">
        <v>0</v>
      </c>
      <c r="J47" s="326">
        <v>0</v>
      </c>
      <c r="K47" s="326">
        <v>0</v>
      </c>
      <c r="L47" s="325">
        <v>0</v>
      </c>
      <c r="M47" s="319"/>
      <c r="N47" s="324">
        <v>0</v>
      </c>
      <c r="O47" s="319"/>
      <c r="P47" s="319"/>
      <c r="Q47" s="318"/>
    </row>
    <row r="48" spans="2:17" ht="25.15" customHeight="1" x14ac:dyDescent="0.2">
      <c r="B48" s="328" t="s">
        <v>389</v>
      </c>
      <c r="C48" s="327"/>
      <c r="D48" s="327"/>
      <c r="E48" s="327"/>
      <c r="F48" s="327"/>
      <c r="G48" s="327"/>
      <c r="H48" s="326">
        <v>107160000</v>
      </c>
      <c r="I48" s="326">
        <v>0</v>
      </c>
      <c r="J48" s="326">
        <v>107160000</v>
      </c>
      <c r="K48" s="326">
        <v>47521780</v>
      </c>
      <c r="L48" s="325">
        <v>20050000</v>
      </c>
      <c r="M48" s="319"/>
      <c r="N48" s="324">
        <v>59638220</v>
      </c>
      <c r="O48" s="319"/>
      <c r="P48" s="319"/>
      <c r="Q48" s="318"/>
    </row>
    <row r="49" spans="2:17" ht="22.9" customHeight="1" x14ac:dyDescent="0.2">
      <c r="B49" s="328" t="s">
        <v>388</v>
      </c>
      <c r="C49" s="327"/>
      <c r="D49" s="327"/>
      <c r="E49" s="327"/>
      <c r="F49" s="327"/>
      <c r="G49" s="327"/>
      <c r="H49" s="326">
        <v>6339996</v>
      </c>
      <c r="I49" s="326">
        <v>0</v>
      </c>
      <c r="J49" s="326">
        <v>6339996</v>
      </c>
      <c r="K49" s="326">
        <v>3169998</v>
      </c>
      <c r="L49" s="325">
        <v>3169998</v>
      </c>
      <c r="M49" s="319"/>
      <c r="N49" s="324">
        <v>3169998</v>
      </c>
      <c r="O49" s="319"/>
      <c r="P49" s="319"/>
      <c r="Q49" s="318"/>
    </row>
    <row r="50" spans="2:17" ht="22.9" customHeight="1" x14ac:dyDescent="0.2">
      <c r="B50" s="328" t="s">
        <v>387</v>
      </c>
      <c r="C50" s="327"/>
      <c r="D50" s="327"/>
      <c r="E50" s="327"/>
      <c r="F50" s="327"/>
      <c r="G50" s="327"/>
      <c r="H50" s="326">
        <v>0</v>
      </c>
      <c r="I50" s="326">
        <v>0</v>
      </c>
      <c r="J50" s="326">
        <v>0</v>
      </c>
      <c r="K50" s="326">
        <v>0</v>
      </c>
      <c r="L50" s="325">
        <v>0</v>
      </c>
      <c r="M50" s="319"/>
      <c r="N50" s="324">
        <v>0</v>
      </c>
      <c r="O50" s="319"/>
      <c r="P50" s="319"/>
      <c r="Q50" s="318"/>
    </row>
    <row r="51" spans="2:17" ht="22.9" customHeight="1" x14ac:dyDescent="0.2">
      <c r="B51" s="328" t="s">
        <v>386</v>
      </c>
      <c r="C51" s="327"/>
      <c r="D51" s="327"/>
      <c r="E51" s="327"/>
      <c r="F51" s="327"/>
      <c r="G51" s="327"/>
      <c r="H51" s="326">
        <v>0</v>
      </c>
      <c r="I51" s="326">
        <v>0</v>
      </c>
      <c r="J51" s="326">
        <v>0</v>
      </c>
      <c r="K51" s="326">
        <v>0</v>
      </c>
      <c r="L51" s="325">
        <v>0</v>
      </c>
      <c r="M51" s="319"/>
      <c r="N51" s="324">
        <v>0</v>
      </c>
      <c r="O51" s="319"/>
      <c r="P51" s="319"/>
      <c r="Q51" s="318"/>
    </row>
    <row r="52" spans="2:17" ht="25.15" customHeight="1" x14ac:dyDescent="0.2">
      <c r="B52" s="323"/>
      <c r="C52" s="319"/>
      <c r="D52" s="319"/>
      <c r="E52" s="319"/>
      <c r="F52" s="319"/>
      <c r="G52" s="319"/>
      <c r="H52" s="322"/>
      <c r="I52" s="322"/>
      <c r="J52" s="322"/>
      <c r="K52" s="322"/>
      <c r="L52" s="321"/>
      <c r="M52" s="319"/>
      <c r="N52" s="320"/>
      <c r="O52" s="319"/>
      <c r="P52" s="319"/>
      <c r="Q52" s="318"/>
    </row>
    <row r="53" spans="2:17" ht="25.15" customHeight="1" x14ac:dyDescent="0.2">
      <c r="B53" s="329" t="s">
        <v>385</v>
      </c>
      <c r="C53" s="319"/>
      <c r="D53" s="319"/>
      <c r="E53" s="319"/>
      <c r="F53" s="319"/>
      <c r="G53" s="319"/>
      <c r="H53" s="326">
        <v>1313222</v>
      </c>
      <c r="I53" s="326">
        <v>8163391.0700000003</v>
      </c>
      <c r="J53" s="326">
        <v>9476613.0700000003</v>
      </c>
      <c r="K53" s="326">
        <v>5754053.5499999998</v>
      </c>
      <c r="L53" s="325">
        <v>5315042.63</v>
      </c>
      <c r="M53" s="319"/>
      <c r="N53" s="324">
        <v>3722559.52</v>
      </c>
      <c r="O53" s="319"/>
      <c r="P53" s="319"/>
      <c r="Q53" s="318"/>
    </row>
    <row r="54" spans="2:17" ht="22.9" customHeight="1" x14ac:dyDescent="0.2">
      <c r="B54" s="328" t="s">
        <v>384</v>
      </c>
      <c r="C54" s="327"/>
      <c r="D54" s="327"/>
      <c r="E54" s="327"/>
      <c r="F54" s="327"/>
      <c r="G54" s="327"/>
      <c r="H54" s="326">
        <v>1112722</v>
      </c>
      <c r="I54" s="326">
        <v>3747671.22</v>
      </c>
      <c r="J54" s="326">
        <v>4860393.22</v>
      </c>
      <c r="K54" s="326">
        <v>2504540.4900000002</v>
      </c>
      <c r="L54" s="325">
        <v>2065529.57</v>
      </c>
      <c r="M54" s="319"/>
      <c r="N54" s="324">
        <v>2355852.73</v>
      </c>
      <c r="O54" s="319"/>
      <c r="P54" s="319"/>
      <c r="Q54" s="318"/>
    </row>
    <row r="55" spans="2:17" ht="22.9" customHeight="1" x14ac:dyDescent="0.2">
      <c r="B55" s="336" t="s">
        <v>383</v>
      </c>
      <c r="C55" s="335"/>
      <c r="D55" s="335"/>
      <c r="E55" s="335"/>
      <c r="F55" s="335"/>
      <c r="G55" s="335"/>
      <c r="H55" s="334">
        <v>101000</v>
      </c>
      <c r="I55" s="334">
        <v>58907.89</v>
      </c>
      <c r="J55" s="334">
        <v>159907.89000000001</v>
      </c>
      <c r="K55" s="334">
        <v>91578.99</v>
      </c>
      <c r="L55" s="333">
        <v>91578.99</v>
      </c>
      <c r="M55" s="331"/>
      <c r="N55" s="332">
        <v>68328.899999999994</v>
      </c>
      <c r="O55" s="331"/>
      <c r="P55" s="331"/>
      <c r="Q55" s="330"/>
    </row>
    <row r="56" spans="2:17" ht="22.9" customHeight="1" x14ac:dyDescent="0.2">
      <c r="B56" s="328" t="s">
        <v>382</v>
      </c>
      <c r="C56" s="327"/>
      <c r="D56" s="327"/>
      <c r="E56" s="327"/>
      <c r="F56" s="327"/>
      <c r="G56" s="327"/>
      <c r="H56" s="326">
        <v>0</v>
      </c>
      <c r="I56" s="326">
        <v>0</v>
      </c>
      <c r="J56" s="326">
        <v>0</v>
      </c>
      <c r="K56" s="326">
        <v>0</v>
      </c>
      <c r="L56" s="325">
        <v>0</v>
      </c>
      <c r="M56" s="319"/>
      <c r="N56" s="324">
        <v>0</v>
      </c>
      <c r="O56" s="319"/>
      <c r="P56" s="319"/>
      <c r="Q56" s="318"/>
    </row>
    <row r="57" spans="2:17" ht="22.9" customHeight="1" x14ac:dyDescent="0.2">
      <c r="B57" s="328" t="s">
        <v>381</v>
      </c>
      <c r="C57" s="327"/>
      <c r="D57" s="327"/>
      <c r="E57" s="327"/>
      <c r="F57" s="327"/>
      <c r="G57" s="327"/>
      <c r="H57" s="326">
        <v>9400</v>
      </c>
      <c r="I57" s="326">
        <v>3492218.27</v>
      </c>
      <c r="J57" s="326">
        <v>3501618.27</v>
      </c>
      <c r="K57" s="326">
        <v>3057092</v>
      </c>
      <c r="L57" s="325">
        <v>3057092</v>
      </c>
      <c r="M57" s="319"/>
      <c r="N57" s="324">
        <v>444526.27</v>
      </c>
      <c r="O57" s="319"/>
      <c r="P57" s="319"/>
      <c r="Q57" s="318"/>
    </row>
    <row r="58" spans="2:17" ht="22.9" customHeight="1" x14ac:dyDescent="0.2">
      <c r="B58" s="328" t="s">
        <v>380</v>
      </c>
      <c r="C58" s="327"/>
      <c r="D58" s="327"/>
      <c r="E58" s="327"/>
      <c r="F58" s="327"/>
      <c r="G58" s="327"/>
      <c r="H58" s="326">
        <v>0</v>
      </c>
      <c r="I58" s="326">
        <v>0</v>
      </c>
      <c r="J58" s="326">
        <v>0</v>
      </c>
      <c r="K58" s="326">
        <v>0</v>
      </c>
      <c r="L58" s="325">
        <v>0</v>
      </c>
      <c r="M58" s="319"/>
      <c r="N58" s="324">
        <v>0</v>
      </c>
      <c r="O58" s="319"/>
      <c r="P58" s="319"/>
      <c r="Q58" s="318"/>
    </row>
    <row r="59" spans="2:17" ht="22.9" customHeight="1" x14ac:dyDescent="0.2">
      <c r="B59" s="328" t="s">
        <v>379</v>
      </c>
      <c r="C59" s="327"/>
      <c r="D59" s="327"/>
      <c r="E59" s="327"/>
      <c r="F59" s="327"/>
      <c r="G59" s="327"/>
      <c r="H59" s="326">
        <v>70100</v>
      </c>
      <c r="I59" s="326">
        <v>795585.74</v>
      </c>
      <c r="J59" s="326">
        <v>865685.74</v>
      </c>
      <c r="K59" s="326">
        <v>74864.800000000003</v>
      </c>
      <c r="L59" s="325">
        <v>74864.800000000003</v>
      </c>
      <c r="M59" s="319"/>
      <c r="N59" s="324">
        <v>790820.94</v>
      </c>
      <c r="O59" s="319"/>
      <c r="P59" s="319"/>
      <c r="Q59" s="318"/>
    </row>
    <row r="60" spans="2:17" ht="22.9" customHeight="1" x14ac:dyDescent="0.2">
      <c r="B60" s="328" t="s">
        <v>378</v>
      </c>
      <c r="C60" s="327"/>
      <c r="D60" s="327"/>
      <c r="E60" s="327"/>
      <c r="F60" s="327"/>
      <c r="G60" s="327"/>
      <c r="H60" s="326">
        <v>0</v>
      </c>
      <c r="I60" s="326">
        <v>0</v>
      </c>
      <c r="J60" s="326">
        <v>0</v>
      </c>
      <c r="K60" s="326">
        <v>0</v>
      </c>
      <c r="L60" s="325">
        <v>0</v>
      </c>
      <c r="M60" s="319"/>
      <c r="N60" s="324">
        <v>0</v>
      </c>
      <c r="O60" s="319"/>
      <c r="P60" s="319"/>
      <c r="Q60" s="318"/>
    </row>
    <row r="61" spans="2:17" ht="22.9" customHeight="1" x14ac:dyDescent="0.2">
      <c r="B61" s="328" t="s">
        <v>377</v>
      </c>
      <c r="C61" s="327"/>
      <c r="D61" s="327"/>
      <c r="E61" s="327"/>
      <c r="F61" s="327"/>
      <c r="G61" s="327"/>
      <c r="H61" s="326">
        <v>0</v>
      </c>
      <c r="I61" s="326">
        <v>0</v>
      </c>
      <c r="J61" s="326">
        <v>0</v>
      </c>
      <c r="K61" s="326">
        <v>0</v>
      </c>
      <c r="L61" s="325">
        <v>0</v>
      </c>
      <c r="M61" s="319"/>
      <c r="N61" s="324">
        <v>0</v>
      </c>
      <c r="O61" s="319"/>
      <c r="P61" s="319"/>
      <c r="Q61" s="318"/>
    </row>
    <row r="62" spans="2:17" ht="22.9" customHeight="1" x14ac:dyDescent="0.2">
      <c r="B62" s="328" t="s">
        <v>376</v>
      </c>
      <c r="C62" s="327"/>
      <c r="D62" s="327"/>
      <c r="E62" s="327"/>
      <c r="F62" s="327"/>
      <c r="G62" s="327"/>
      <c r="H62" s="326">
        <v>20000</v>
      </c>
      <c r="I62" s="326">
        <v>69007.95</v>
      </c>
      <c r="J62" s="326">
        <v>89007.95</v>
      </c>
      <c r="K62" s="326">
        <v>25977.27</v>
      </c>
      <c r="L62" s="325">
        <v>25977.27</v>
      </c>
      <c r="M62" s="319"/>
      <c r="N62" s="324">
        <v>63030.68</v>
      </c>
      <c r="O62" s="319"/>
      <c r="P62" s="319"/>
      <c r="Q62" s="318"/>
    </row>
    <row r="63" spans="2:17" ht="25.15" customHeight="1" x14ac:dyDescent="0.2">
      <c r="B63" s="323"/>
      <c r="C63" s="319"/>
      <c r="D63" s="319"/>
      <c r="E63" s="319"/>
      <c r="F63" s="319"/>
      <c r="G63" s="319"/>
      <c r="H63" s="322"/>
      <c r="I63" s="322"/>
      <c r="J63" s="322"/>
      <c r="K63" s="322"/>
      <c r="L63" s="321"/>
      <c r="M63" s="319"/>
      <c r="N63" s="320"/>
      <c r="O63" s="319"/>
      <c r="P63" s="319"/>
      <c r="Q63" s="318"/>
    </row>
    <row r="64" spans="2:17" ht="25.15" customHeight="1" x14ac:dyDescent="0.2">
      <c r="B64" s="329" t="s">
        <v>425</v>
      </c>
      <c r="C64" s="319"/>
      <c r="D64" s="319"/>
      <c r="E64" s="319"/>
      <c r="F64" s="319"/>
      <c r="G64" s="319"/>
      <c r="H64" s="326">
        <v>511649928</v>
      </c>
      <c r="I64" s="326">
        <v>20125143.030000001</v>
      </c>
      <c r="J64" s="326">
        <v>531775071.02999997</v>
      </c>
      <c r="K64" s="326">
        <v>1188444.95</v>
      </c>
      <c r="L64" s="325">
        <v>1188444.95</v>
      </c>
      <c r="M64" s="319"/>
      <c r="N64" s="324">
        <v>530586626.07999998</v>
      </c>
      <c r="O64" s="319"/>
      <c r="P64" s="319"/>
      <c r="Q64" s="318"/>
    </row>
    <row r="65" spans="2:17" ht="22.9" customHeight="1" x14ac:dyDescent="0.2">
      <c r="B65" s="328" t="s">
        <v>374</v>
      </c>
      <c r="C65" s="327"/>
      <c r="D65" s="327"/>
      <c r="E65" s="327"/>
      <c r="F65" s="327"/>
      <c r="G65" s="327"/>
      <c r="H65" s="326">
        <v>511649928</v>
      </c>
      <c r="I65" s="326">
        <v>20118115.260000002</v>
      </c>
      <c r="J65" s="326">
        <v>531768043.25999999</v>
      </c>
      <c r="K65" s="326">
        <v>1181660.23</v>
      </c>
      <c r="L65" s="325">
        <v>1181660.23</v>
      </c>
      <c r="M65" s="319"/>
      <c r="N65" s="324">
        <v>530586383.02999997</v>
      </c>
      <c r="O65" s="319"/>
      <c r="P65" s="319"/>
      <c r="Q65" s="318"/>
    </row>
    <row r="66" spans="2:17" ht="22.9" customHeight="1" x14ac:dyDescent="0.2">
      <c r="B66" s="328" t="s">
        <v>373</v>
      </c>
      <c r="C66" s="327"/>
      <c r="D66" s="327"/>
      <c r="E66" s="327"/>
      <c r="F66" s="327"/>
      <c r="G66" s="327"/>
      <c r="H66" s="326">
        <v>0</v>
      </c>
      <c r="I66" s="326">
        <v>7027.77</v>
      </c>
      <c r="J66" s="326">
        <v>7027.77</v>
      </c>
      <c r="K66" s="326">
        <v>6784.72</v>
      </c>
      <c r="L66" s="325">
        <v>6784.72</v>
      </c>
      <c r="M66" s="319"/>
      <c r="N66" s="324">
        <v>243.05</v>
      </c>
      <c r="O66" s="319"/>
      <c r="P66" s="319"/>
      <c r="Q66" s="318"/>
    </row>
    <row r="67" spans="2:17" ht="22.9" customHeight="1" x14ac:dyDescent="0.2">
      <c r="B67" s="328" t="s">
        <v>372</v>
      </c>
      <c r="C67" s="327"/>
      <c r="D67" s="327"/>
      <c r="E67" s="327"/>
      <c r="F67" s="327"/>
      <c r="G67" s="327"/>
      <c r="H67" s="326">
        <v>0</v>
      </c>
      <c r="I67" s="326">
        <v>0</v>
      </c>
      <c r="J67" s="326">
        <v>0</v>
      </c>
      <c r="K67" s="326">
        <v>0</v>
      </c>
      <c r="L67" s="325">
        <v>0</v>
      </c>
      <c r="M67" s="319"/>
      <c r="N67" s="324">
        <v>0</v>
      </c>
      <c r="O67" s="319"/>
      <c r="P67" s="319"/>
      <c r="Q67" s="318"/>
    </row>
    <row r="68" spans="2:17" ht="25.15" customHeight="1" x14ac:dyDescent="0.2">
      <c r="B68" s="323"/>
      <c r="C68" s="319"/>
      <c r="D68" s="319"/>
      <c r="E68" s="319"/>
      <c r="F68" s="319"/>
      <c r="G68" s="319"/>
      <c r="H68" s="322"/>
      <c r="I68" s="322"/>
      <c r="J68" s="322"/>
      <c r="K68" s="322"/>
      <c r="L68" s="321"/>
      <c r="M68" s="319"/>
      <c r="N68" s="320"/>
      <c r="O68" s="319"/>
      <c r="P68" s="319"/>
      <c r="Q68" s="318"/>
    </row>
    <row r="69" spans="2:17" ht="36" customHeight="1" x14ac:dyDescent="0.2">
      <c r="B69" s="329" t="s">
        <v>371</v>
      </c>
      <c r="C69" s="319"/>
      <c r="D69" s="319"/>
      <c r="E69" s="319"/>
      <c r="F69" s="319"/>
      <c r="G69" s="319"/>
      <c r="H69" s="326">
        <v>30000000</v>
      </c>
      <c r="I69" s="326">
        <v>0</v>
      </c>
      <c r="J69" s="326">
        <v>30000000</v>
      </c>
      <c r="K69" s="326">
        <v>0</v>
      </c>
      <c r="L69" s="325">
        <v>0</v>
      </c>
      <c r="M69" s="319"/>
      <c r="N69" s="324">
        <v>30000000</v>
      </c>
      <c r="O69" s="319"/>
      <c r="P69" s="319"/>
      <c r="Q69" s="318"/>
    </row>
    <row r="70" spans="2:17" ht="22.9" customHeight="1" x14ac:dyDescent="0.2">
      <c r="B70" s="328" t="s">
        <v>370</v>
      </c>
      <c r="C70" s="327"/>
      <c r="D70" s="327"/>
      <c r="E70" s="327"/>
      <c r="F70" s="327"/>
      <c r="G70" s="327"/>
      <c r="H70" s="326">
        <v>0</v>
      </c>
      <c r="I70" s="326">
        <v>0</v>
      </c>
      <c r="J70" s="326">
        <v>0</v>
      </c>
      <c r="K70" s="326">
        <v>0</v>
      </c>
      <c r="L70" s="325">
        <v>0</v>
      </c>
      <c r="M70" s="319"/>
      <c r="N70" s="324">
        <v>0</v>
      </c>
      <c r="O70" s="319"/>
      <c r="P70" s="319"/>
      <c r="Q70" s="318"/>
    </row>
    <row r="71" spans="2:17" ht="22.9" customHeight="1" x14ac:dyDescent="0.2">
      <c r="B71" s="328" t="s">
        <v>369</v>
      </c>
      <c r="C71" s="327"/>
      <c r="D71" s="327"/>
      <c r="E71" s="327"/>
      <c r="F71" s="327"/>
      <c r="G71" s="327"/>
      <c r="H71" s="326">
        <v>0</v>
      </c>
      <c r="I71" s="326">
        <v>0</v>
      </c>
      <c r="J71" s="326">
        <v>0</v>
      </c>
      <c r="K71" s="326">
        <v>0</v>
      </c>
      <c r="L71" s="325">
        <v>0</v>
      </c>
      <c r="M71" s="319"/>
      <c r="N71" s="324">
        <v>0</v>
      </c>
      <c r="O71" s="319"/>
      <c r="P71" s="319"/>
      <c r="Q71" s="318"/>
    </row>
    <row r="72" spans="2:17" ht="22.9" customHeight="1" x14ac:dyDescent="0.2">
      <c r="B72" s="328" t="s">
        <v>368</v>
      </c>
      <c r="C72" s="327"/>
      <c r="D72" s="327"/>
      <c r="E72" s="327"/>
      <c r="F72" s="327"/>
      <c r="G72" s="327"/>
      <c r="H72" s="326">
        <v>0</v>
      </c>
      <c r="I72" s="326">
        <v>0</v>
      </c>
      <c r="J72" s="326">
        <v>0</v>
      </c>
      <c r="K72" s="326">
        <v>0</v>
      </c>
      <c r="L72" s="325">
        <v>0</v>
      </c>
      <c r="M72" s="319"/>
      <c r="N72" s="324">
        <v>0</v>
      </c>
      <c r="O72" s="319"/>
      <c r="P72" s="319"/>
      <c r="Q72" s="318"/>
    </row>
    <row r="73" spans="2:17" ht="22.9" customHeight="1" x14ac:dyDescent="0.2">
      <c r="B73" s="328" t="s">
        <v>367</v>
      </c>
      <c r="C73" s="327"/>
      <c r="D73" s="327"/>
      <c r="E73" s="327"/>
      <c r="F73" s="327"/>
      <c r="G73" s="327"/>
      <c r="H73" s="326">
        <v>0</v>
      </c>
      <c r="I73" s="326">
        <v>0</v>
      </c>
      <c r="J73" s="326">
        <v>0</v>
      </c>
      <c r="K73" s="326">
        <v>0</v>
      </c>
      <c r="L73" s="325">
        <v>0</v>
      </c>
      <c r="M73" s="319"/>
      <c r="N73" s="324">
        <v>0</v>
      </c>
      <c r="O73" s="319"/>
      <c r="P73" s="319"/>
      <c r="Q73" s="318"/>
    </row>
    <row r="74" spans="2:17" ht="25.15" customHeight="1" x14ac:dyDescent="0.2">
      <c r="B74" s="328" t="s">
        <v>366</v>
      </c>
      <c r="C74" s="327"/>
      <c r="D74" s="327"/>
      <c r="E74" s="327"/>
      <c r="F74" s="327"/>
      <c r="G74" s="327"/>
      <c r="H74" s="326">
        <v>0</v>
      </c>
      <c r="I74" s="326">
        <v>0</v>
      </c>
      <c r="J74" s="326">
        <v>0</v>
      </c>
      <c r="K74" s="326">
        <v>0</v>
      </c>
      <c r="L74" s="325">
        <v>0</v>
      </c>
      <c r="M74" s="319"/>
      <c r="N74" s="324">
        <v>0</v>
      </c>
      <c r="O74" s="319"/>
      <c r="P74" s="319"/>
      <c r="Q74" s="318"/>
    </row>
    <row r="75" spans="2:17" ht="22.9" customHeight="1" x14ac:dyDescent="0.2">
      <c r="B75" s="328" t="s">
        <v>365</v>
      </c>
      <c r="C75" s="327"/>
      <c r="D75" s="327"/>
      <c r="E75" s="327"/>
      <c r="F75" s="327"/>
      <c r="G75" s="327"/>
      <c r="H75" s="326">
        <v>0</v>
      </c>
      <c r="I75" s="326">
        <v>0</v>
      </c>
      <c r="J75" s="326">
        <v>0</v>
      </c>
      <c r="K75" s="326">
        <v>0</v>
      </c>
      <c r="L75" s="325">
        <v>0</v>
      </c>
      <c r="M75" s="319"/>
      <c r="N75" s="324">
        <v>0</v>
      </c>
      <c r="O75" s="319"/>
      <c r="P75" s="319"/>
      <c r="Q75" s="318"/>
    </row>
    <row r="76" spans="2:17" ht="25.15" customHeight="1" x14ac:dyDescent="0.2">
      <c r="B76" s="328" t="s">
        <v>364</v>
      </c>
      <c r="C76" s="327"/>
      <c r="D76" s="327"/>
      <c r="E76" s="327"/>
      <c r="F76" s="327"/>
      <c r="G76" s="327"/>
      <c r="H76" s="326">
        <v>30000000</v>
      </c>
      <c r="I76" s="326">
        <v>0</v>
      </c>
      <c r="J76" s="326">
        <v>30000000</v>
      </c>
      <c r="K76" s="326">
        <v>0</v>
      </c>
      <c r="L76" s="325">
        <v>0</v>
      </c>
      <c r="M76" s="319"/>
      <c r="N76" s="324">
        <v>30000000</v>
      </c>
      <c r="O76" s="319"/>
      <c r="P76" s="319"/>
      <c r="Q76" s="318"/>
    </row>
    <row r="77" spans="2:17" ht="25.15" customHeight="1" x14ac:dyDescent="0.2">
      <c r="B77" s="323"/>
      <c r="C77" s="319"/>
      <c r="D77" s="319"/>
      <c r="E77" s="319"/>
      <c r="F77" s="319"/>
      <c r="G77" s="319"/>
      <c r="H77" s="322"/>
      <c r="I77" s="322"/>
      <c r="J77" s="322"/>
      <c r="K77" s="322"/>
      <c r="L77" s="321"/>
      <c r="M77" s="319"/>
      <c r="N77" s="320"/>
      <c r="O77" s="319"/>
      <c r="P77" s="319"/>
      <c r="Q77" s="318"/>
    </row>
    <row r="78" spans="2:17" ht="25.15" customHeight="1" x14ac:dyDescent="0.2">
      <c r="B78" s="329" t="s">
        <v>363</v>
      </c>
      <c r="C78" s="319"/>
      <c r="D78" s="319"/>
      <c r="E78" s="319"/>
      <c r="F78" s="319"/>
      <c r="G78" s="319"/>
      <c r="H78" s="326">
        <v>2088082961</v>
      </c>
      <c r="I78" s="326">
        <v>-27559617.25</v>
      </c>
      <c r="J78" s="326">
        <v>2060523343.75</v>
      </c>
      <c r="K78" s="326">
        <v>1030903303.59</v>
      </c>
      <c r="L78" s="325">
        <v>1019602665.15</v>
      </c>
      <c r="M78" s="319"/>
      <c r="N78" s="324">
        <v>1029620040.16</v>
      </c>
      <c r="O78" s="319"/>
      <c r="P78" s="319"/>
      <c r="Q78" s="318"/>
    </row>
    <row r="79" spans="2:17" ht="22.9" customHeight="1" x14ac:dyDescent="0.2">
      <c r="B79" s="328" t="s">
        <v>362</v>
      </c>
      <c r="C79" s="327"/>
      <c r="D79" s="327"/>
      <c r="E79" s="327"/>
      <c r="F79" s="327"/>
      <c r="G79" s="327"/>
      <c r="H79" s="326">
        <v>1847662112</v>
      </c>
      <c r="I79" s="326">
        <v>0</v>
      </c>
      <c r="J79" s="326">
        <v>1847662112</v>
      </c>
      <c r="K79" s="326">
        <v>967216220</v>
      </c>
      <c r="L79" s="325">
        <v>967216220</v>
      </c>
      <c r="M79" s="319"/>
      <c r="N79" s="324">
        <v>880445892</v>
      </c>
      <c r="O79" s="319"/>
      <c r="P79" s="319"/>
      <c r="Q79" s="318"/>
    </row>
    <row r="80" spans="2:17" ht="22.9" customHeight="1" x14ac:dyDescent="0.2">
      <c r="B80" s="328" t="s">
        <v>361</v>
      </c>
      <c r="C80" s="327"/>
      <c r="D80" s="327"/>
      <c r="E80" s="327"/>
      <c r="F80" s="327"/>
      <c r="G80" s="327"/>
      <c r="H80" s="326">
        <v>28069901</v>
      </c>
      <c r="I80" s="326">
        <v>2111272</v>
      </c>
      <c r="J80" s="326">
        <v>30181173</v>
      </c>
      <c r="K80" s="326">
        <v>19692324</v>
      </c>
      <c r="L80" s="325">
        <v>19692324</v>
      </c>
      <c r="M80" s="319"/>
      <c r="N80" s="324">
        <v>10488849</v>
      </c>
      <c r="O80" s="319"/>
      <c r="P80" s="319"/>
      <c r="Q80" s="318"/>
    </row>
    <row r="81" spans="2:17" ht="22.9" customHeight="1" x14ac:dyDescent="0.2">
      <c r="B81" s="328" t="s">
        <v>360</v>
      </c>
      <c r="C81" s="327"/>
      <c r="D81" s="327"/>
      <c r="E81" s="327"/>
      <c r="F81" s="327"/>
      <c r="G81" s="327"/>
      <c r="H81" s="326">
        <v>212350948</v>
      </c>
      <c r="I81" s="326">
        <v>-29670889.25</v>
      </c>
      <c r="J81" s="326">
        <v>182680058.75</v>
      </c>
      <c r="K81" s="326">
        <v>43994759.590000004</v>
      </c>
      <c r="L81" s="325">
        <v>32694121.149999999</v>
      </c>
      <c r="M81" s="319"/>
      <c r="N81" s="324">
        <v>138685299.16</v>
      </c>
      <c r="O81" s="319"/>
      <c r="P81" s="319"/>
      <c r="Q81" s="318"/>
    </row>
    <row r="82" spans="2:17" ht="25.15" customHeight="1" x14ac:dyDescent="0.2">
      <c r="B82" s="323"/>
      <c r="C82" s="319"/>
      <c r="D82" s="319"/>
      <c r="E82" s="319"/>
      <c r="F82" s="319"/>
      <c r="G82" s="319"/>
      <c r="H82" s="322"/>
      <c r="I82" s="322"/>
      <c r="J82" s="322"/>
      <c r="K82" s="322"/>
      <c r="L82" s="321"/>
      <c r="M82" s="319"/>
      <c r="N82" s="320"/>
      <c r="O82" s="319"/>
      <c r="P82" s="319"/>
      <c r="Q82" s="318"/>
    </row>
    <row r="83" spans="2:17" ht="25.15" customHeight="1" x14ac:dyDescent="0.2">
      <c r="B83" s="329" t="s">
        <v>359</v>
      </c>
      <c r="C83" s="319"/>
      <c r="D83" s="319"/>
      <c r="E83" s="319"/>
      <c r="F83" s="319"/>
      <c r="G83" s="319"/>
      <c r="H83" s="326">
        <v>269252265</v>
      </c>
      <c r="I83" s="326">
        <v>4725874</v>
      </c>
      <c r="J83" s="326">
        <v>273978139</v>
      </c>
      <c r="K83" s="326">
        <v>140003897.28</v>
      </c>
      <c r="L83" s="325">
        <v>134943356.38999999</v>
      </c>
      <c r="M83" s="319"/>
      <c r="N83" s="324">
        <v>133974241.72</v>
      </c>
      <c r="O83" s="319"/>
      <c r="P83" s="319"/>
      <c r="Q83" s="318"/>
    </row>
    <row r="84" spans="2:17" ht="22.9" customHeight="1" x14ac:dyDescent="0.2">
      <c r="B84" s="328" t="s">
        <v>358</v>
      </c>
      <c r="C84" s="327"/>
      <c r="D84" s="327"/>
      <c r="E84" s="327"/>
      <c r="F84" s="327"/>
      <c r="G84" s="327"/>
      <c r="H84" s="326">
        <v>37318506</v>
      </c>
      <c r="I84" s="326">
        <v>0</v>
      </c>
      <c r="J84" s="326">
        <v>37318506</v>
      </c>
      <c r="K84" s="326">
        <v>6078078.9900000002</v>
      </c>
      <c r="L84" s="325">
        <v>6078078.9900000002</v>
      </c>
      <c r="M84" s="319"/>
      <c r="N84" s="324">
        <v>31240427.010000002</v>
      </c>
      <c r="O84" s="319"/>
      <c r="P84" s="319"/>
      <c r="Q84" s="318"/>
    </row>
    <row r="85" spans="2:17" ht="22.9" customHeight="1" x14ac:dyDescent="0.2">
      <c r="B85" s="328" t="s">
        <v>357</v>
      </c>
      <c r="C85" s="327"/>
      <c r="D85" s="327"/>
      <c r="E85" s="327"/>
      <c r="F85" s="327"/>
      <c r="G85" s="327"/>
      <c r="H85" s="326">
        <v>112933759</v>
      </c>
      <c r="I85" s="326">
        <v>-1117174.77</v>
      </c>
      <c r="J85" s="326">
        <v>111816584.23</v>
      </c>
      <c r="K85" s="326">
        <v>48465090.009999998</v>
      </c>
      <c r="L85" s="325">
        <v>48465090.009999998</v>
      </c>
      <c r="M85" s="319"/>
      <c r="N85" s="324">
        <v>63351494.219999999</v>
      </c>
      <c r="O85" s="319"/>
      <c r="P85" s="319"/>
      <c r="Q85" s="318"/>
    </row>
    <row r="86" spans="2:17" ht="22.9" customHeight="1" x14ac:dyDescent="0.2">
      <c r="B86" s="328" t="s">
        <v>356</v>
      </c>
      <c r="C86" s="327"/>
      <c r="D86" s="327"/>
      <c r="E86" s="327"/>
      <c r="F86" s="327"/>
      <c r="G86" s="327"/>
      <c r="H86" s="326">
        <v>0</v>
      </c>
      <c r="I86" s="326">
        <v>0</v>
      </c>
      <c r="J86" s="326">
        <v>0</v>
      </c>
      <c r="K86" s="326">
        <v>0</v>
      </c>
      <c r="L86" s="325">
        <v>0</v>
      </c>
      <c r="M86" s="319"/>
      <c r="N86" s="324">
        <v>0</v>
      </c>
      <c r="O86" s="319"/>
      <c r="P86" s="319"/>
      <c r="Q86" s="318"/>
    </row>
    <row r="87" spans="2:17" ht="22.9" customHeight="1" x14ac:dyDescent="0.2">
      <c r="B87" s="328" t="s">
        <v>355</v>
      </c>
      <c r="C87" s="327"/>
      <c r="D87" s="327"/>
      <c r="E87" s="327"/>
      <c r="F87" s="327"/>
      <c r="G87" s="327"/>
      <c r="H87" s="326">
        <v>45000000</v>
      </c>
      <c r="I87" s="326">
        <v>0</v>
      </c>
      <c r="J87" s="326">
        <v>45000000</v>
      </c>
      <c r="K87" s="326">
        <v>5631640.8899999997</v>
      </c>
      <c r="L87" s="325">
        <v>571100</v>
      </c>
      <c r="M87" s="319"/>
      <c r="N87" s="324">
        <v>39368359.109999999</v>
      </c>
      <c r="O87" s="319"/>
      <c r="P87" s="319"/>
      <c r="Q87" s="318"/>
    </row>
    <row r="88" spans="2:17" ht="22.9" customHeight="1" x14ac:dyDescent="0.2">
      <c r="B88" s="328" t="s">
        <v>354</v>
      </c>
      <c r="C88" s="327"/>
      <c r="D88" s="327"/>
      <c r="E88" s="327"/>
      <c r="F88" s="327"/>
      <c r="G88" s="327"/>
      <c r="H88" s="326">
        <v>0</v>
      </c>
      <c r="I88" s="326">
        <v>0</v>
      </c>
      <c r="J88" s="326">
        <v>0</v>
      </c>
      <c r="K88" s="326">
        <v>0</v>
      </c>
      <c r="L88" s="325">
        <v>0</v>
      </c>
      <c r="M88" s="319"/>
      <c r="N88" s="324">
        <v>0</v>
      </c>
      <c r="O88" s="319"/>
      <c r="P88" s="319"/>
      <c r="Q88" s="318"/>
    </row>
    <row r="89" spans="2:17" ht="22.9" customHeight="1" x14ac:dyDescent="0.2">
      <c r="B89" s="328" t="s">
        <v>353</v>
      </c>
      <c r="C89" s="327"/>
      <c r="D89" s="327"/>
      <c r="E89" s="327"/>
      <c r="F89" s="327"/>
      <c r="G89" s="327"/>
      <c r="H89" s="326">
        <v>0</v>
      </c>
      <c r="I89" s="326">
        <v>0</v>
      </c>
      <c r="J89" s="326">
        <v>0</v>
      </c>
      <c r="K89" s="326">
        <v>0</v>
      </c>
      <c r="L89" s="325">
        <v>0</v>
      </c>
      <c r="M89" s="319"/>
      <c r="N89" s="324">
        <v>0</v>
      </c>
      <c r="O89" s="319"/>
      <c r="P89" s="319"/>
      <c r="Q89" s="318"/>
    </row>
    <row r="90" spans="2:17" ht="22.9" customHeight="1" x14ac:dyDescent="0.2">
      <c r="B90" s="328" t="s">
        <v>352</v>
      </c>
      <c r="C90" s="327"/>
      <c r="D90" s="327"/>
      <c r="E90" s="327"/>
      <c r="F90" s="327"/>
      <c r="G90" s="327"/>
      <c r="H90" s="326">
        <v>74000000</v>
      </c>
      <c r="I90" s="326">
        <v>5843048.7699999996</v>
      </c>
      <c r="J90" s="326">
        <v>79843048.769999996</v>
      </c>
      <c r="K90" s="326">
        <v>79829087.390000001</v>
      </c>
      <c r="L90" s="325">
        <v>79829087.390000001</v>
      </c>
      <c r="M90" s="319"/>
      <c r="N90" s="324">
        <v>13961.38</v>
      </c>
      <c r="O90" s="319"/>
      <c r="P90" s="319"/>
      <c r="Q90" s="318"/>
    </row>
    <row r="91" spans="2:17" ht="25.15" customHeight="1" x14ac:dyDescent="0.2">
      <c r="B91" s="323"/>
      <c r="C91" s="319"/>
      <c r="D91" s="319"/>
      <c r="E91" s="319"/>
      <c r="F91" s="319"/>
      <c r="G91" s="319"/>
      <c r="H91" s="322"/>
      <c r="I91" s="322"/>
      <c r="J91" s="322"/>
      <c r="K91" s="322"/>
      <c r="L91" s="321"/>
      <c r="M91" s="319"/>
      <c r="N91" s="320"/>
      <c r="O91" s="319"/>
      <c r="P91" s="319"/>
      <c r="Q91" s="318"/>
    </row>
    <row r="92" spans="2:17" ht="25.15" customHeight="1" x14ac:dyDescent="0.2">
      <c r="B92" s="344" t="s">
        <v>424</v>
      </c>
      <c r="C92" s="319"/>
      <c r="D92" s="319"/>
      <c r="E92" s="319"/>
      <c r="F92" s="319"/>
      <c r="G92" s="319"/>
      <c r="H92" s="343">
        <v>9555837774</v>
      </c>
      <c r="I92" s="343">
        <v>1750560677.3699999</v>
      </c>
      <c r="J92" s="343">
        <v>11306398451.370001</v>
      </c>
      <c r="K92" s="343">
        <v>5492580574.21</v>
      </c>
      <c r="L92" s="342">
        <v>5491929859.21</v>
      </c>
      <c r="M92" s="319"/>
      <c r="N92" s="341">
        <v>5813817877.1599998</v>
      </c>
      <c r="O92" s="319"/>
      <c r="P92" s="319"/>
      <c r="Q92" s="318"/>
    </row>
    <row r="93" spans="2:17" ht="25.15" customHeight="1" x14ac:dyDescent="0.2">
      <c r="B93" s="329" t="s">
        <v>423</v>
      </c>
      <c r="C93" s="319"/>
      <c r="D93" s="319"/>
      <c r="E93" s="319"/>
      <c r="F93" s="319"/>
      <c r="G93" s="319"/>
      <c r="H93" s="326">
        <v>4001492251</v>
      </c>
      <c r="I93" s="326">
        <v>4140871.6800000002</v>
      </c>
      <c r="J93" s="326">
        <v>4005633122.6799998</v>
      </c>
      <c r="K93" s="326">
        <v>1672329628.8199999</v>
      </c>
      <c r="L93" s="325">
        <v>1672329628.8199999</v>
      </c>
      <c r="M93" s="319"/>
      <c r="N93" s="324">
        <v>2333303493.8600001</v>
      </c>
      <c r="O93" s="319"/>
      <c r="P93" s="319"/>
      <c r="Q93" s="318"/>
    </row>
    <row r="94" spans="2:17" ht="22.9" customHeight="1" x14ac:dyDescent="0.2">
      <c r="B94" s="328" t="s">
        <v>422</v>
      </c>
      <c r="C94" s="327"/>
      <c r="D94" s="327"/>
      <c r="E94" s="327"/>
      <c r="F94" s="327"/>
      <c r="G94" s="327"/>
      <c r="H94" s="326">
        <v>2081721064</v>
      </c>
      <c r="I94" s="326">
        <v>14098148</v>
      </c>
      <c r="J94" s="326">
        <v>2095819212</v>
      </c>
      <c r="K94" s="326">
        <v>980092665.85000002</v>
      </c>
      <c r="L94" s="325">
        <v>980092665.85000002</v>
      </c>
      <c r="M94" s="319"/>
      <c r="N94" s="324">
        <v>1115726546.1500001</v>
      </c>
      <c r="O94" s="319"/>
      <c r="P94" s="319"/>
      <c r="Q94" s="318"/>
    </row>
    <row r="95" spans="2:17" ht="22.9" customHeight="1" x14ac:dyDescent="0.2">
      <c r="B95" s="328" t="s">
        <v>421</v>
      </c>
      <c r="C95" s="327"/>
      <c r="D95" s="327"/>
      <c r="E95" s="327"/>
      <c r="F95" s="327"/>
      <c r="G95" s="327"/>
      <c r="H95" s="326">
        <v>7294029</v>
      </c>
      <c r="I95" s="326">
        <v>4140871.6800000002</v>
      </c>
      <c r="J95" s="326">
        <v>11434900.68</v>
      </c>
      <c r="K95" s="326">
        <v>6047665.6799999997</v>
      </c>
      <c r="L95" s="325">
        <v>6047665.6799999997</v>
      </c>
      <c r="M95" s="319"/>
      <c r="N95" s="324">
        <v>5387235</v>
      </c>
      <c r="O95" s="319"/>
      <c r="P95" s="319"/>
      <c r="Q95" s="318"/>
    </row>
    <row r="96" spans="2:17" ht="22.9" customHeight="1" x14ac:dyDescent="0.2">
      <c r="B96" s="328" t="s">
        <v>420</v>
      </c>
      <c r="C96" s="327"/>
      <c r="D96" s="327"/>
      <c r="E96" s="327"/>
      <c r="F96" s="327"/>
      <c r="G96" s="327"/>
      <c r="H96" s="326">
        <v>908762545</v>
      </c>
      <c r="I96" s="326">
        <v>-8610164.3100000005</v>
      </c>
      <c r="J96" s="326">
        <v>900152380.69000006</v>
      </c>
      <c r="K96" s="326">
        <v>395090885.51999998</v>
      </c>
      <c r="L96" s="325">
        <v>395090885.51999998</v>
      </c>
      <c r="M96" s="319"/>
      <c r="N96" s="324">
        <v>505061495.17000002</v>
      </c>
      <c r="O96" s="319"/>
      <c r="P96" s="319"/>
      <c r="Q96" s="318"/>
    </row>
    <row r="97" spans="2:17" ht="22.9" customHeight="1" x14ac:dyDescent="0.2">
      <c r="B97" s="328" t="s">
        <v>419</v>
      </c>
      <c r="C97" s="327"/>
      <c r="D97" s="327"/>
      <c r="E97" s="327"/>
      <c r="F97" s="327"/>
      <c r="G97" s="327"/>
      <c r="H97" s="326">
        <v>475616194</v>
      </c>
      <c r="I97" s="326">
        <v>2657000</v>
      </c>
      <c r="J97" s="326">
        <v>478273194</v>
      </c>
      <c r="K97" s="326">
        <v>137398325.37</v>
      </c>
      <c r="L97" s="325">
        <v>137398325.37</v>
      </c>
      <c r="M97" s="319"/>
      <c r="N97" s="324">
        <v>340874868.63</v>
      </c>
      <c r="O97" s="319"/>
      <c r="P97" s="319"/>
      <c r="Q97" s="318"/>
    </row>
    <row r="98" spans="2:17" ht="22.9" customHeight="1" x14ac:dyDescent="0.2">
      <c r="B98" s="328" t="s">
        <v>418</v>
      </c>
      <c r="C98" s="327"/>
      <c r="D98" s="327"/>
      <c r="E98" s="327"/>
      <c r="F98" s="327"/>
      <c r="G98" s="327"/>
      <c r="H98" s="326">
        <v>27814706</v>
      </c>
      <c r="I98" s="326">
        <v>13559877</v>
      </c>
      <c r="J98" s="326">
        <v>41374583</v>
      </c>
      <c r="K98" s="326">
        <v>19946216.960000001</v>
      </c>
      <c r="L98" s="325">
        <v>19946216.960000001</v>
      </c>
      <c r="M98" s="319"/>
      <c r="N98" s="324">
        <v>21428366.039999999</v>
      </c>
      <c r="O98" s="319"/>
      <c r="P98" s="319"/>
      <c r="Q98" s="318"/>
    </row>
    <row r="99" spans="2:17" ht="22.9" customHeight="1" x14ac:dyDescent="0.2">
      <c r="B99" s="328" t="s">
        <v>417</v>
      </c>
      <c r="C99" s="327"/>
      <c r="D99" s="327"/>
      <c r="E99" s="327"/>
      <c r="F99" s="327"/>
      <c r="G99" s="327"/>
      <c r="H99" s="326">
        <v>0</v>
      </c>
      <c r="I99" s="326">
        <v>1372.91</v>
      </c>
      <c r="J99" s="326">
        <v>1372.91</v>
      </c>
      <c r="K99" s="326">
        <v>0</v>
      </c>
      <c r="L99" s="325">
        <v>0</v>
      </c>
      <c r="M99" s="319"/>
      <c r="N99" s="324">
        <v>1372.91</v>
      </c>
      <c r="O99" s="319"/>
      <c r="P99" s="319"/>
      <c r="Q99" s="318"/>
    </row>
    <row r="100" spans="2:17" ht="22.9" customHeight="1" x14ac:dyDescent="0.2">
      <c r="B100" s="328" t="s">
        <v>416</v>
      </c>
      <c r="C100" s="327"/>
      <c r="D100" s="327"/>
      <c r="E100" s="327"/>
      <c r="F100" s="327"/>
      <c r="G100" s="327"/>
      <c r="H100" s="326">
        <v>500283713</v>
      </c>
      <c r="I100" s="326">
        <v>-21706233.600000001</v>
      </c>
      <c r="J100" s="326">
        <v>478577479.39999998</v>
      </c>
      <c r="K100" s="326">
        <v>133753869.44</v>
      </c>
      <c r="L100" s="325">
        <v>133753869.44</v>
      </c>
      <c r="M100" s="319"/>
      <c r="N100" s="324">
        <v>344823609.95999998</v>
      </c>
      <c r="O100" s="319"/>
      <c r="P100" s="319"/>
      <c r="Q100" s="318"/>
    </row>
    <row r="101" spans="2:17" ht="25.15" customHeight="1" x14ac:dyDescent="0.2">
      <c r="B101" s="340"/>
      <c r="C101" s="331"/>
      <c r="D101" s="331"/>
      <c r="E101" s="331"/>
      <c r="F101" s="331"/>
      <c r="G101" s="331"/>
      <c r="H101" s="339"/>
      <c r="I101" s="339"/>
      <c r="J101" s="339"/>
      <c r="K101" s="339"/>
      <c r="L101" s="338"/>
      <c r="M101" s="331"/>
      <c r="N101" s="337"/>
      <c r="O101" s="331"/>
      <c r="P101" s="331"/>
      <c r="Q101" s="330"/>
    </row>
    <row r="102" spans="2:17" ht="27" customHeight="1" x14ac:dyDescent="0.2">
      <c r="B102" s="329" t="s">
        <v>415</v>
      </c>
      <c r="C102" s="319"/>
      <c r="D102" s="319"/>
      <c r="E102" s="319"/>
      <c r="F102" s="319"/>
      <c r="G102" s="319"/>
      <c r="H102" s="326">
        <v>46807079</v>
      </c>
      <c r="I102" s="326">
        <v>32981775.420000002</v>
      </c>
      <c r="J102" s="326">
        <v>79788854.420000002</v>
      </c>
      <c r="K102" s="326">
        <v>32754598.559999999</v>
      </c>
      <c r="L102" s="325">
        <v>32754598.559999999</v>
      </c>
      <c r="M102" s="319"/>
      <c r="N102" s="324">
        <v>47034255.859999999</v>
      </c>
      <c r="O102" s="319"/>
      <c r="P102" s="319"/>
      <c r="Q102" s="318"/>
    </row>
    <row r="103" spans="2:17" ht="25.15" customHeight="1" x14ac:dyDescent="0.2">
      <c r="B103" s="328" t="s">
        <v>414</v>
      </c>
      <c r="C103" s="327"/>
      <c r="D103" s="327"/>
      <c r="E103" s="327"/>
      <c r="F103" s="327"/>
      <c r="G103" s="327"/>
      <c r="H103" s="326">
        <v>4383467</v>
      </c>
      <c r="I103" s="326">
        <v>173821.82</v>
      </c>
      <c r="J103" s="326">
        <v>4557288.82</v>
      </c>
      <c r="K103" s="326">
        <v>2121753.7200000002</v>
      </c>
      <c r="L103" s="325">
        <v>2121753.7200000002</v>
      </c>
      <c r="M103" s="319"/>
      <c r="N103" s="324">
        <v>2435535.1</v>
      </c>
      <c r="O103" s="319"/>
      <c r="P103" s="319"/>
      <c r="Q103" s="318"/>
    </row>
    <row r="104" spans="2:17" ht="22.9" customHeight="1" x14ac:dyDescent="0.2">
      <c r="B104" s="328" t="s">
        <v>413</v>
      </c>
      <c r="C104" s="327"/>
      <c r="D104" s="327"/>
      <c r="E104" s="327"/>
      <c r="F104" s="327"/>
      <c r="G104" s="327"/>
      <c r="H104" s="326">
        <v>10167200</v>
      </c>
      <c r="I104" s="326">
        <v>-830571.32</v>
      </c>
      <c r="J104" s="326">
        <v>9336628.6799999997</v>
      </c>
      <c r="K104" s="326">
        <v>4001882.58</v>
      </c>
      <c r="L104" s="325">
        <v>4001882.58</v>
      </c>
      <c r="M104" s="319"/>
      <c r="N104" s="324">
        <v>5334746.0999999996</v>
      </c>
      <c r="O104" s="319"/>
      <c r="P104" s="319"/>
      <c r="Q104" s="318"/>
    </row>
    <row r="105" spans="2:17" ht="25.15" customHeight="1" x14ac:dyDescent="0.2">
      <c r="B105" s="328" t="s">
        <v>412</v>
      </c>
      <c r="C105" s="327"/>
      <c r="D105" s="327"/>
      <c r="E105" s="327"/>
      <c r="F105" s="327"/>
      <c r="G105" s="327"/>
      <c r="H105" s="326">
        <v>0</v>
      </c>
      <c r="I105" s="326">
        <v>2290039.2599999998</v>
      </c>
      <c r="J105" s="326">
        <v>2290039.2599999998</v>
      </c>
      <c r="K105" s="326">
        <v>1972945.83</v>
      </c>
      <c r="L105" s="325">
        <v>1972945.83</v>
      </c>
      <c r="M105" s="319"/>
      <c r="N105" s="324">
        <v>317093.43</v>
      </c>
      <c r="O105" s="319"/>
      <c r="P105" s="319"/>
      <c r="Q105" s="318"/>
    </row>
    <row r="106" spans="2:17" ht="25.15" customHeight="1" x14ac:dyDescent="0.2">
      <c r="B106" s="328" t="s">
        <v>411</v>
      </c>
      <c r="C106" s="327"/>
      <c r="D106" s="327"/>
      <c r="E106" s="327"/>
      <c r="F106" s="327"/>
      <c r="G106" s="327"/>
      <c r="H106" s="326">
        <v>728570</v>
      </c>
      <c r="I106" s="326">
        <v>934759.04</v>
      </c>
      <c r="J106" s="326">
        <v>1663329.04</v>
      </c>
      <c r="K106" s="326">
        <v>1036713.54</v>
      </c>
      <c r="L106" s="325">
        <v>1036713.54</v>
      </c>
      <c r="M106" s="319"/>
      <c r="N106" s="324">
        <v>626615.5</v>
      </c>
      <c r="O106" s="319"/>
      <c r="P106" s="319"/>
      <c r="Q106" s="318"/>
    </row>
    <row r="107" spans="2:17" ht="22.9" customHeight="1" x14ac:dyDescent="0.2">
      <c r="B107" s="328" t="s">
        <v>410</v>
      </c>
      <c r="C107" s="327"/>
      <c r="D107" s="327"/>
      <c r="E107" s="327"/>
      <c r="F107" s="327"/>
      <c r="G107" s="327"/>
      <c r="H107" s="326">
        <v>6448684</v>
      </c>
      <c r="I107" s="326">
        <v>5479181.7999999998</v>
      </c>
      <c r="J107" s="326">
        <v>11927865.800000001</v>
      </c>
      <c r="K107" s="326">
        <v>2599777.2999999998</v>
      </c>
      <c r="L107" s="325">
        <v>2599777.2999999998</v>
      </c>
      <c r="M107" s="319"/>
      <c r="N107" s="324">
        <v>9328088.5</v>
      </c>
      <c r="O107" s="319"/>
      <c r="P107" s="319"/>
      <c r="Q107" s="318"/>
    </row>
    <row r="108" spans="2:17" ht="22.9" customHeight="1" x14ac:dyDescent="0.2">
      <c r="B108" s="328" t="s">
        <v>409</v>
      </c>
      <c r="C108" s="327"/>
      <c r="D108" s="327"/>
      <c r="E108" s="327"/>
      <c r="F108" s="327"/>
      <c r="G108" s="327"/>
      <c r="H108" s="326">
        <v>2821568</v>
      </c>
      <c r="I108" s="326">
        <v>1322905.3500000001</v>
      </c>
      <c r="J108" s="326">
        <v>4144473.35</v>
      </c>
      <c r="K108" s="326">
        <v>2107201.6800000002</v>
      </c>
      <c r="L108" s="325">
        <v>2107201.6800000002</v>
      </c>
      <c r="M108" s="319"/>
      <c r="N108" s="324">
        <v>2037271.67</v>
      </c>
      <c r="O108" s="319"/>
      <c r="P108" s="319"/>
      <c r="Q108" s="318"/>
    </row>
    <row r="109" spans="2:17" ht="25.15" customHeight="1" x14ac:dyDescent="0.2">
      <c r="B109" s="328" t="s">
        <v>408</v>
      </c>
      <c r="C109" s="327"/>
      <c r="D109" s="327"/>
      <c r="E109" s="327"/>
      <c r="F109" s="327"/>
      <c r="G109" s="327"/>
      <c r="H109" s="326">
        <v>18493650</v>
      </c>
      <c r="I109" s="326">
        <v>11570424.75</v>
      </c>
      <c r="J109" s="326">
        <v>30064074.75</v>
      </c>
      <c r="K109" s="326">
        <v>15945013.4</v>
      </c>
      <c r="L109" s="325">
        <v>15945013.4</v>
      </c>
      <c r="M109" s="319"/>
      <c r="N109" s="324">
        <v>14119061.35</v>
      </c>
      <c r="O109" s="319"/>
      <c r="P109" s="319"/>
      <c r="Q109" s="318"/>
    </row>
    <row r="110" spans="2:17" ht="22.9" customHeight="1" x14ac:dyDescent="0.2">
      <c r="B110" s="328" t="s">
        <v>407</v>
      </c>
      <c r="C110" s="327"/>
      <c r="D110" s="327"/>
      <c r="E110" s="327"/>
      <c r="F110" s="327"/>
      <c r="G110" s="327"/>
      <c r="H110" s="326">
        <v>2902300</v>
      </c>
      <c r="I110" s="326">
        <v>11696720.310000001</v>
      </c>
      <c r="J110" s="326">
        <v>14599020.310000001</v>
      </c>
      <c r="K110" s="326">
        <v>2705039.12</v>
      </c>
      <c r="L110" s="325">
        <v>2705039.12</v>
      </c>
      <c r="M110" s="319"/>
      <c r="N110" s="324">
        <v>11893981.189999999</v>
      </c>
      <c r="O110" s="319"/>
      <c r="P110" s="319"/>
      <c r="Q110" s="318"/>
    </row>
    <row r="111" spans="2:17" ht="22.9" customHeight="1" x14ac:dyDescent="0.2">
      <c r="B111" s="328" t="s">
        <v>406</v>
      </c>
      <c r="C111" s="327"/>
      <c r="D111" s="327"/>
      <c r="E111" s="327"/>
      <c r="F111" s="327"/>
      <c r="G111" s="327"/>
      <c r="H111" s="326">
        <v>861640</v>
      </c>
      <c r="I111" s="326">
        <v>344494.41</v>
      </c>
      <c r="J111" s="326">
        <v>1206134.4099999999</v>
      </c>
      <c r="K111" s="326">
        <v>264271.39</v>
      </c>
      <c r="L111" s="325">
        <v>264271.39</v>
      </c>
      <c r="M111" s="319"/>
      <c r="N111" s="324">
        <v>941863.02</v>
      </c>
      <c r="O111" s="319"/>
      <c r="P111" s="319"/>
      <c r="Q111" s="318"/>
    </row>
    <row r="112" spans="2:17" ht="25.15" customHeight="1" x14ac:dyDescent="0.2">
      <c r="B112" s="323"/>
      <c r="C112" s="319"/>
      <c r="D112" s="319"/>
      <c r="E112" s="319"/>
      <c r="F112" s="319"/>
      <c r="G112" s="319"/>
      <c r="H112" s="322"/>
      <c r="I112" s="322"/>
      <c r="J112" s="322"/>
      <c r="K112" s="322"/>
      <c r="L112" s="321"/>
      <c r="M112" s="319"/>
      <c r="N112" s="320"/>
      <c r="O112" s="319"/>
      <c r="P112" s="319"/>
      <c r="Q112" s="318"/>
    </row>
    <row r="113" spans="2:17" ht="25.15" customHeight="1" x14ac:dyDescent="0.2">
      <c r="B113" s="329" t="s">
        <v>405</v>
      </c>
      <c r="C113" s="319"/>
      <c r="D113" s="319"/>
      <c r="E113" s="319"/>
      <c r="F113" s="319"/>
      <c r="G113" s="319"/>
      <c r="H113" s="326">
        <v>173382922</v>
      </c>
      <c r="I113" s="326">
        <v>52829491.520000003</v>
      </c>
      <c r="J113" s="326">
        <v>226212413.52000001</v>
      </c>
      <c r="K113" s="326">
        <v>117467553.62</v>
      </c>
      <c r="L113" s="325">
        <v>117467553.62</v>
      </c>
      <c r="M113" s="319"/>
      <c r="N113" s="324">
        <v>108744859.90000001</v>
      </c>
      <c r="O113" s="319"/>
      <c r="P113" s="319"/>
      <c r="Q113" s="318"/>
    </row>
    <row r="114" spans="2:17" ht="22.9" customHeight="1" x14ac:dyDescent="0.2">
      <c r="B114" s="328" t="s">
        <v>404</v>
      </c>
      <c r="C114" s="327"/>
      <c r="D114" s="327"/>
      <c r="E114" s="327"/>
      <c r="F114" s="327"/>
      <c r="G114" s="327"/>
      <c r="H114" s="326">
        <v>45487665</v>
      </c>
      <c r="I114" s="326">
        <v>13432467.390000001</v>
      </c>
      <c r="J114" s="326">
        <v>58920132.390000001</v>
      </c>
      <c r="K114" s="326">
        <v>32315620.41</v>
      </c>
      <c r="L114" s="325">
        <v>32315620.41</v>
      </c>
      <c r="M114" s="319"/>
      <c r="N114" s="324">
        <v>26604511.98</v>
      </c>
      <c r="O114" s="319"/>
      <c r="P114" s="319"/>
      <c r="Q114" s="318"/>
    </row>
    <row r="115" spans="2:17" ht="22.9" customHeight="1" x14ac:dyDescent="0.2">
      <c r="B115" s="328" t="s">
        <v>403</v>
      </c>
      <c r="C115" s="327"/>
      <c r="D115" s="327"/>
      <c r="E115" s="327"/>
      <c r="F115" s="327"/>
      <c r="G115" s="327"/>
      <c r="H115" s="326">
        <v>9173804</v>
      </c>
      <c r="I115" s="326">
        <v>2441199.12</v>
      </c>
      <c r="J115" s="326">
        <v>11615003.119999999</v>
      </c>
      <c r="K115" s="326">
        <v>5792479.29</v>
      </c>
      <c r="L115" s="325">
        <v>5792479.29</v>
      </c>
      <c r="M115" s="319"/>
      <c r="N115" s="324">
        <v>5822523.8300000001</v>
      </c>
      <c r="O115" s="319"/>
      <c r="P115" s="319"/>
      <c r="Q115" s="318"/>
    </row>
    <row r="116" spans="2:17" ht="25.15" customHeight="1" x14ac:dyDescent="0.2">
      <c r="B116" s="328" t="s">
        <v>402</v>
      </c>
      <c r="C116" s="327"/>
      <c r="D116" s="327"/>
      <c r="E116" s="327"/>
      <c r="F116" s="327"/>
      <c r="G116" s="327"/>
      <c r="H116" s="326">
        <v>18418269</v>
      </c>
      <c r="I116" s="326">
        <v>24014946.879999999</v>
      </c>
      <c r="J116" s="326">
        <v>42433215.880000003</v>
      </c>
      <c r="K116" s="326">
        <v>21763068.030000001</v>
      </c>
      <c r="L116" s="325">
        <v>21763068.030000001</v>
      </c>
      <c r="M116" s="319"/>
      <c r="N116" s="324">
        <v>20670147.850000001</v>
      </c>
      <c r="O116" s="319"/>
      <c r="P116" s="319"/>
      <c r="Q116" s="318"/>
    </row>
    <row r="117" spans="2:17" ht="22.9" customHeight="1" x14ac:dyDescent="0.2">
      <c r="B117" s="328" t="s">
        <v>401</v>
      </c>
      <c r="C117" s="327"/>
      <c r="D117" s="327"/>
      <c r="E117" s="327"/>
      <c r="F117" s="327"/>
      <c r="G117" s="327"/>
      <c r="H117" s="326">
        <v>488000</v>
      </c>
      <c r="I117" s="326">
        <v>1486417.09</v>
      </c>
      <c r="J117" s="326">
        <v>1974417.09</v>
      </c>
      <c r="K117" s="326">
        <v>1328483.77</v>
      </c>
      <c r="L117" s="325">
        <v>1328483.77</v>
      </c>
      <c r="M117" s="319"/>
      <c r="N117" s="324">
        <v>645933.31999999995</v>
      </c>
      <c r="O117" s="319"/>
      <c r="P117" s="319"/>
      <c r="Q117" s="318"/>
    </row>
    <row r="118" spans="2:17" ht="25.15" customHeight="1" x14ac:dyDescent="0.2">
      <c r="B118" s="328" t="s">
        <v>400</v>
      </c>
      <c r="C118" s="327"/>
      <c r="D118" s="327"/>
      <c r="E118" s="327"/>
      <c r="F118" s="327"/>
      <c r="G118" s="327"/>
      <c r="H118" s="326">
        <v>91598252</v>
      </c>
      <c r="I118" s="326">
        <v>5712230.3700000001</v>
      </c>
      <c r="J118" s="326">
        <v>97310482.370000005</v>
      </c>
      <c r="K118" s="326">
        <v>48264588.960000001</v>
      </c>
      <c r="L118" s="325">
        <v>48264588.960000001</v>
      </c>
      <c r="M118" s="319"/>
      <c r="N118" s="324">
        <v>49045893.409999996</v>
      </c>
      <c r="O118" s="319"/>
      <c r="P118" s="319"/>
      <c r="Q118" s="318"/>
    </row>
    <row r="119" spans="2:17" ht="22.9" customHeight="1" x14ac:dyDescent="0.2">
      <c r="B119" s="328" t="s">
        <v>399</v>
      </c>
      <c r="C119" s="327"/>
      <c r="D119" s="327"/>
      <c r="E119" s="327"/>
      <c r="F119" s="327"/>
      <c r="G119" s="327"/>
      <c r="H119" s="326">
        <v>891800</v>
      </c>
      <c r="I119" s="326">
        <v>980906.88</v>
      </c>
      <c r="J119" s="326">
        <v>1872706.88</v>
      </c>
      <c r="K119" s="326">
        <v>1101604.8899999999</v>
      </c>
      <c r="L119" s="325">
        <v>1101604.8899999999</v>
      </c>
      <c r="M119" s="319"/>
      <c r="N119" s="324">
        <v>771101.99</v>
      </c>
      <c r="O119" s="319"/>
      <c r="P119" s="319"/>
      <c r="Q119" s="318"/>
    </row>
    <row r="120" spans="2:17" ht="22.9" customHeight="1" x14ac:dyDescent="0.2">
      <c r="B120" s="328" t="s">
        <v>398</v>
      </c>
      <c r="C120" s="327"/>
      <c r="D120" s="327"/>
      <c r="E120" s="327"/>
      <c r="F120" s="327"/>
      <c r="G120" s="327"/>
      <c r="H120" s="326">
        <v>3276257</v>
      </c>
      <c r="I120" s="326">
        <v>-598949.76</v>
      </c>
      <c r="J120" s="326">
        <v>2677307.2400000002</v>
      </c>
      <c r="K120" s="326">
        <v>853354.75</v>
      </c>
      <c r="L120" s="325">
        <v>853354.75</v>
      </c>
      <c r="M120" s="319"/>
      <c r="N120" s="324">
        <v>1823952.49</v>
      </c>
      <c r="O120" s="319"/>
      <c r="P120" s="319"/>
      <c r="Q120" s="318"/>
    </row>
    <row r="121" spans="2:17" ht="22.9" customHeight="1" x14ac:dyDescent="0.2">
      <c r="B121" s="328" t="s">
        <v>397</v>
      </c>
      <c r="C121" s="327"/>
      <c r="D121" s="327"/>
      <c r="E121" s="327"/>
      <c r="F121" s="327"/>
      <c r="G121" s="327"/>
      <c r="H121" s="326">
        <v>3146035</v>
      </c>
      <c r="I121" s="326">
        <v>5262878.3099999996</v>
      </c>
      <c r="J121" s="326">
        <v>8408913.3100000005</v>
      </c>
      <c r="K121" s="326">
        <v>5505040.2800000003</v>
      </c>
      <c r="L121" s="325">
        <v>5505040.2800000003</v>
      </c>
      <c r="M121" s="319"/>
      <c r="N121" s="324">
        <v>2903873.03</v>
      </c>
      <c r="O121" s="319"/>
      <c r="P121" s="319"/>
      <c r="Q121" s="318"/>
    </row>
    <row r="122" spans="2:17" ht="22.9" customHeight="1" x14ac:dyDescent="0.2">
      <c r="B122" s="328" t="s">
        <v>396</v>
      </c>
      <c r="C122" s="327"/>
      <c r="D122" s="327"/>
      <c r="E122" s="327"/>
      <c r="F122" s="327"/>
      <c r="G122" s="327"/>
      <c r="H122" s="326">
        <v>902840</v>
      </c>
      <c r="I122" s="326">
        <v>97395.24</v>
      </c>
      <c r="J122" s="326">
        <v>1000235.24</v>
      </c>
      <c r="K122" s="326">
        <v>543313.24</v>
      </c>
      <c r="L122" s="325">
        <v>543313.24</v>
      </c>
      <c r="M122" s="319"/>
      <c r="N122" s="324">
        <v>456922</v>
      </c>
      <c r="O122" s="319"/>
      <c r="P122" s="319"/>
      <c r="Q122" s="318"/>
    </row>
    <row r="123" spans="2:17" ht="25.15" customHeight="1" x14ac:dyDescent="0.2">
      <c r="B123" s="323"/>
      <c r="C123" s="319"/>
      <c r="D123" s="319"/>
      <c r="E123" s="319"/>
      <c r="F123" s="319"/>
      <c r="G123" s="319"/>
      <c r="H123" s="322"/>
      <c r="I123" s="322"/>
      <c r="J123" s="322"/>
      <c r="K123" s="322"/>
      <c r="L123" s="321"/>
      <c r="M123" s="319"/>
      <c r="N123" s="320"/>
      <c r="O123" s="319"/>
      <c r="P123" s="319"/>
      <c r="Q123" s="318"/>
    </row>
    <row r="124" spans="2:17" ht="26.45" customHeight="1" x14ac:dyDescent="0.2">
      <c r="B124" s="329" t="s">
        <v>395</v>
      </c>
      <c r="C124" s="319"/>
      <c r="D124" s="319"/>
      <c r="E124" s="319"/>
      <c r="F124" s="319"/>
      <c r="G124" s="319"/>
      <c r="H124" s="326">
        <v>2867398130</v>
      </c>
      <c r="I124" s="326">
        <v>1309492671.1199999</v>
      </c>
      <c r="J124" s="326">
        <v>4176890801.1199999</v>
      </c>
      <c r="K124" s="326">
        <v>2228695091.4000001</v>
      </c>
      <c r="L124" s="325">
        <v>2228044376.4000001</v>
      </c>
      <c r="M124" s="319"/>
      <c r="N124" s="324">
        <v>1948195709.72</v>
      </c>
      <c r="O124" s="319"/>
      <c r="P124" s="319"/>
      <c r="Q124" s="318"/>
    </row>
    <row r="125" spans="2:17" ht="25.15" customHeight="1" x14ac:dyDescent="0.2">
      <c r="B125" s="328" t="s">
        <v>394</v>
      </c>
      <c r="C125" s="327"/>
      <c r="D125" s="327"/>
      <c r="E125" s="327"/>
      <c r="F125" s="327"/>
      <c r="G125" s="327"/>
      <c r="H125" s="326">
        <v>0</v>
      </c>
      <c r="I125" s="326">
        <v>0</v>
      </c>
      <c r="J125" s="326">
        <v>0</v>
      </c>
      <c r="K125" s="326">
        <v>0</v>
      </c>
      <c r="L125" s="325">
        <v>0</v>
      </c>
      <c r="M125" s="319"/>
      <c r="N125" s="324">
        <v>0</v>
      </c>
      <c r="O125" s="319"/>
      <c r="P125" s="319"/>
      <c r="Q125" s="318"/>
    </row>
    <row r="126" spans="2:17" ht="22.9" customHeight="1" x14ac:dyDescent="0.2">
      <c r="B126" s="328" t="s">
        <v>393</v>
      </c>
      <c r="C126" s="327"/>
      <c r="D126" s="327"/>
      <c r="E126" s="327"/>
      <c r="F126" s="327"/>
      <c r="G126" s="327"/>
      <c r="H126" s="326">
        <v>2857044307</v>
      </c>
      <c r="I126" s="326">
        <v>1240708909.3199999</v>
      </c>
      <c r="J126" s="326">
        <v>4097753216.3200002</v>
      </c>
      <c r="K126" s="326">
        <v>2203163253.6599998</v>
      </c>
      <c r="L126" s="325">
        <v>2202512538.6599998</v>
      </c>
      <c r="M126" s="319"/>
      <c r="N126" s="324">
        <v>1894589962.6600001</v>
      </c>
      <c r="O126" s="319"/>
      <c r="P126" s="319"/>
      <c r="Q126" s="318"/>
    </row>
    <row r="127" spans="2:17" ht="22.9" customHeight="1" x14ac:dyDescent="0.2">
      <c r="B127" s="328" t="s">
        <v>392</v>
      </c>
      <c r="C127" s="327"/>
      <c r="D127" s="327"/>
      <c r="E127" s="327"/>
      <c r="F127" s="327"/>
      <c r="G127" s="327"/>
      <c r="H127" s="326">
        <v>0</v>
      </c>
      <c r="I127" s="326">
        <v>0</v>
      </c>
      <c r="J127" s="326">
        <v>0</v>
      </c>
      <c r="K127" s="326">
        <v>0</v>
      </c>
      <c r="L127" s="325">
        <v>0</v>
      </c>
      <c r="M127" s="319"/>
      <c r="N127" s="324">
        <v>0</v>
      </c>
      <c r="O127" s="319"/>
      <c r="P127" s="319"/>
      <c r="Q127" s="318"/>
    </row>
    <row r="128" spans="2:17" ht="22.9" customHeight="1" x14ac:dyDescent="0.2">
      <c r="B128" s="328" t="s">
        <v>391</v>
      </c>
      <c r="C128" s="327"/>
      <c r="D128" s="327"/>
      <c r="E128" s="327"/>
      <c r="F128" s="327"/>
      <c r="G128" s="327"/>
      <c r="H128" s="326">
        <v>10353823</v>
      </c>
      <c r="I128" s="326">
        <v>41398761.799999997</v>
      </c>
      <c r="J128" s="326">
        <v>51752584.799999997</v>
      </c>
      <c r="K128" s="326">
        <v>3961337.74</v>
      </c>
      <c r="L128" s="325">
        <v>3961337.74</v>
      </c>
      <c r="M128" s="319"/>
      <c r="N128" s="324">
        <v>47791247.060000002</v>
      </c>
      <c r="O128" s="319"/>
      <c r="P128" s="319"/>
      <c r="Q128" s="318"/>
    </row>
    <row r="129" spans="2:17" ht="22.9" customHeight="1" x14ac:dyDescent="0.2">
      <c r="B129" s="328" t="s">
        <v>390</v>
      </c>
      <c r="C129" s="327"/>
      <c r="D129" s="327"/>
      <c r="E129" s="327"/>
      <c r="F129" s="327"/>
      <c r="G129" s="327"/>
      <c r="H129" s="326">
        <v>0</v>
      </c>
      <c r="I129" s="326">
        <v>0</v>
      </c>
      <c r="J129" s="326">
        <v>0</v>
      </c>
      <c r="K129" s="326">
        <v>0</v>
      </c>
      <c r="L129" s="325">
        <v>0</v>
      </c>
      <c r="M129" s="319"/>
      <c r="N129" s="324">
        <v>0</v>
      </c>
      <c r="O129" s="319"/>
      <c r="P129" s="319"/>
      <c r="Q129" s="318"/>
    </row>
    <row r="130" spans="2:17" ht="25.15" customHeight="1" x14ac:dyDescent="0.2">
      <c r="B130" s="328" t="s">
        <v>389</v>
      </c>
      <c r="C130" s="327"/>
      <c r="D130" s="327"/>
      <c r="E130" s="327"/>
      <c r="F130" s="327"/>
      <c r="G130" s="327"/>
      <c r="H130" s="326">
        <v>0</v>
      </c>
      <c r="I130" s="326">
        <v>27385000</v>
      </c>
      <c r="J130" s="326">
        <v>27385000</v>
      </c>
      <c r="K130" s="326">
        <v>21570500</v>
      </c>
      <c r="L130" s="325">
        <v>21570500</v>
      </c>
      <c r="M130" s="319"/>
      <c r="N130" s="324">
        <v>5814500</v>
      </c>
      <c r="O130" s="319"/>
      <c r="P130" s="319"/>
      <c r="Q130" s="318"/>
    </row>
    <row r="131" spans="2:17" ht="22.9" customHeight="1" x14ac:dyDescent="0.2">
      <c r="B131" s="328" t="s">
        <v>388</v>
      </c>
      <c r="C131" s="327"/>
      <c r="D131" s="327"/>
      <c r="E131" s="327"/>
      <c r="F131" s="327"/>
      <c r="G131" s="327"/>
      <c r="H131" s="326">
        <v>0</v>
      </c>
      <c r="I131" s="326">
        <v>0</v>
      </c>
      <c r="J131" s="326">
        <v>0</v>
      </c>
      <c r="K131" s="326">
        <v>0</v>
      </c>
      <c r="L131" s="325">
        <v>0</v>
      </c>
      <c r="M131" s="319"/>
      <c r="N131" s="324">
        <v>0</v>
      </c>
      <c r="O131" s="319"/>
      <c r="P131" s="319"/>
      <c r="Q131" s="318"/>
    </row>
    <row r="132" spans="2:17" ht="22.9" customHeight="1" x14ac:dyDescent="0.2">
      <c r="B132" s="328" t="s">
        <v>387</v>
      </c>
      <c r="C132" s="327"/>
      <c r="D132" s="327"/>
      <c r="E132" s="327"/>
      <c r="F132" s="327"/>
      <c r="G132" s="327"/>
      <c r="H132" s="326">
        <v>0</v>
      </c>
      <c r="I132" s="326">
        <v>0</v>
      </c>
      <c r="J132" s="326">
        <v>0</v>
      </c>
      <c r="K132" s="326">
        <v>0</v>
      </c>
      <c r="L132" s="325">
        <v>0</v>
      </c>
      <c r="M132" s="319"/>
      <c r="N132" s="324">
        <v>0</v>
      </c>
      <c r="O132" s="319"/>
      <c r="P132" s="319"/>
      <c r="Q132" s="318"/>
    </row>
    <row r="133" spans="2:17" ht="22.9" customHeight="1" x14ac:dyDescent="0.2">
      <c r="B133" s="328" t="s">
        <v>386</v>
      </c>
      <c r="C133" s="327"/>
      <c r="D133" s="327"/>
      <c r="E133" s="327"/>
      <c r="F133" s="327"/>
      <c r="G133" s="327"/>
      <c r="H133" s="326">
        <v>0</v>
      </c>
      <c r="I133" s="326">
        <v>0</v>
      </c>
      <c r="J133" s="326">
        <v>0</v>
      </c>
      <c r="K133" s="326">
        <v>0</v>
      </c>
      <c r="L133" s="325">
        <v>0</v>
      </c>
      <c r="M133" s="319"/>
      <c r="N133" s="324">
        <v>0</v>
      </c>
      <c r="O133" s="319"/>
      <c r="P133" s="319"/>
      <c r="Q133" s="318"/>
    </row>
    <row r="134" spans="2:17" ht="25.15" customHeight="1" x14ac:dyDescent="0.2">
      <c r="B134" s="323"/>
      <c r="C134" s="319"/>
      <c r="D134" s="319"/>
      <c r="E134" s="319"/>
      <c r="F134" s="319"/>
      <c r="G134" s="319"/>
      <c r="H134" s="322"/>
      <c r="I134" s="322"/>
      <c r="J134" s="322"/>
      <c r="K134" s="322"/>
      <c r="L134" s="321"/>
      <c r="M134" s="319"/>
      <c r="N134" s="320"/>
      <c r="O134" s="319"/>
      <c r="P134" s="319"/>
      <c r="Q134" s="318"/>
    </row>
    <row r="135" spans="2:17" ht="27.6" customHeight="1" x14ac:dyDescent="0.2">
      <c r="B135" s="329" t="s">
        <v>385</v>
      </c>
      <c r="C135" s="319"/>
      <c r="D135" s="319"/>
      <c r="E135" s="319"/>
      <c r="F135" s="319"/>
      <c r="G135" s="319"/>
      <c r="H135" s="326">
        <v>33728298</v>
      </c>
      <c r="I135" s="326">
        <v>64451882.619999997</v>
      </c>
      <c r="J135" s="326">
        <v>98180180.620000005</v>
      </c>
      <c r="K135" s="326">
        <v>13217887.859999999</v>
      </c>
      <c r="L135" s="325">
        <v>13217887.859999999</v>
      </c>
      <c r="M135" s="319"/>
      <c r="N135" s="324">
        <v>84962292.760000005</v>
      </c>
      <c r="O135" s="319"/>
      <c r="P135" s="319"/>
      <c r="Q135" s="318"/>
    </row>
    <row r="136" spans="2:17" ht="22.9" customHeight="1" x14ac:dyDescent="0.2">
      <c r="B136" s="328" t="s">
        <v>384</v>
      </c>
      <c r="C136" s="327"/>
      <c r="D136" s="327"/>
      <c r="E136" s="327"/>
      <c r="F136" s="327"/>
      <c r="G136" s="327"/>
      <c r="H136" s="326">
        <v>8314195</v>
      </c>
      <c r="I136" s="326">
        <v>18047122.920000002</v>
      </c>
      <c r="J136" s="326">
        <v>26361317.920000002</v>
      </c>
      <c r="K136" s="326">
        <v>8574208.1300000008</v>
      </c>
      <c r="L136" s="325">
        <v>8574208.1300000008</v>
      </c>
      <c r="M136" s="319"/>
      <c r="N136" s="324">
        <v>17787109.789999999</v>
      </c>
      <c r="O136" s="319"/>
      <c r="P136" s="319"/>
      <c r="Q136" s="318"/>
    </row>
    <row r="137" spans="2:17" ht="22.9" customHeight="1" x14ac:dyDescent="0.2">
      <c r="B137" s="328" t="s">
        <v>383</v>
      </c>
      <c r="C137" s="327"/>
      <c r="D137" s="327"/>
      <c r="E137" s="327"/>
      <c r="F137" s="327"/>
      <c r="G137" s="327"/>
      <c r="H137" s="326">
        <v>251800</v>
      </c>
      <c r="I137" s="326">
        <v>6146633.6600000001</v>
      </c>
      <c r="J137" s="326">
        <v>6398433.6600000001</v>
      </c>
      <c r="K137" s="326">
        <v>2031680.24</v>
      </c>
      <c r="L137" s="325">
        <v>2031680.24</v>
      </c>
      <c r="M137" s="319"/>
      <c r="N137" s="324">
        <v>4366753.42</v>
      </c>
      <c r="O137" s="319"/>
      <c r="P137" s="319"/>
      <c r="Q137" s="318"/>
    </row>
    <row r="138" spans="2:17" ht="22.9" customHeight="1" x14ac:dyDescent="0.2">
      <c r="B138" s="328" t="s">
        <v>382</v>
      </c>
      <c r="C138" s="327"/>
      <c r="D138" s="327"/>
      <c r="E138" s="327"/>
      <c r="F138" s="327"/>
      <c r="G138" s="327"/>
      <c r="H138" s="326">
        <v>48000</v>
      </c>
      <c r="I138" s="326">
        <v>872574</v>
      </c>
      <c r="J138" s="326">
        <v>920574</v>
      </c>
      <c r="K138" s="326">
        <v>0</v>
      </c>
      <c r="L138" s="325">
        <v>0</v>
      </c>
      <c r="M138" s="319"/>
      <c r="N138" s="324">
        <v>920574</v>
      </c>
      <c r="O138" s="319"/>
      <c r="P138" s="319"/>
      <c r="Q138" s="318"/>
    </row>
    <row r="139" spans="2:17" ht="22.9" customHeight="1" x14ac:dyDescent="0.2">
      <c r="B139" s="328" t="s">
        <v>381</v>
      </c>
      <c r="C139" s="327"/>
      <c r="D139" s="327"/>
      <c r="E139" s="327"/>
      <c r="F139" s="327"/>
      <c r="G139" s="327"/>
      <c r="H139" s="326">
        <v>10130608</v>
      </c>
      <c r="I139" s="326">
        <v>20292377.390000001</v>
      </c>
      <c r="J139" s="326">
        <v>30422985.390000001</v>
      </c>
      <c r="K139" s="326">
        <v>732355</v>
      </c>
      <c r="L139" s="325">
        <v>732355</v>
      </c>
      <c r="M139" s="319"/>
      <c r="N139" s="324">
        <v>29690630.390000001</v>
      </c>
      <c r="O139" s="319"/>
      <c r="P139" s="319"/>
      <c r="Q139" s="318"/>
    </row>
    <row r="140" spans="2:17" ht="22.9" customHeight="1" x14ac:dyDescent="0.2">
      <c r="B140" s="328" t="s">
        <v>380</v>
      </c>
      <c r="C140" s="327"/>
      <c r="D140" s="327"/>
      <c r="E140" s="327"/>
      <c r="F140" s="327"/>
      <c r="G140" s="327"/>
      <c r="H140" s="326">
        <v>44000</v>
      </c>
      <c r="I140" s="326">
        <v>856224</v>
      </c>
      <c r="J140" s="326">
        <v>900224</v>
      </c>
      <c r="K140" s="326">
        <v>0</v>
      </c>
      <c r="L140" s="325">
        <v>0</v>
      </c>
      <c r="M140" s="319"/>
      <c r="N140" s="324">
        <v>900224</v>
      </c>
      <c r="O140" s="319"/>
      <c r="P140" s="319"/>
      <c r="Q140" s="318"/>
    </row>
    <row r="141" spans="2:17" ht="22.9" customHeight="1" x14ac:dyDescent="0.2">
      <c r="B141" s="328" t="s">
        <v>379</v>
      </c>
      <c r="C141" s="327"/>
      <c r="D141" s="327"/>
      <c r="E141" s="327"/>
      <c r="F141" s="327"/>
      <c r="G141" s="327"/>
      <c r="H141" s="326">
        <v>3884450</v>
      </c>
      <c r="I141" s="326">
        <v>9705948.6400000006</v>
      </c>
      <c r="J141" s="326">
        <v>13590398.640000001</v>
      </c>
      <c r="K141" s="326">
        <v>218510.94</v>
      </c>
      <c r="L141" s="325">
        <v>218510.94</v>
      </c>
      <c r="M141" s="319"/>
      <c r="N141" s="324">
        <v>13371887.699999999</v>
      </c>
      <c r="O141" s="319"/>
      <c r="P141" s="319"/>
      <c r="Q141" s="318"/>
    </row>
    <row r="142" spans="2:17" ht="22.9" customHeight="1" x14ac:dyDescent="0.2">
      <c r="B142" s="328" t="s">
        <v>378</v>
      </c>
      <c r="C142" s="327"/>
      <c r="D142" s="327"/>
      <c r="E142" s="327"/>
      <c r="F142" s="327"/>
      <c r="G142" s="327"/>
      <c r="H142" s="326">
        <v>0</v>
      </c>
      <c r="I142" s="326">
        <v>0</v>
      </c>
      <c r="J142" s="326">
        <v>0</v>
      </c>
      <c r="K142" s="326">
        <v>0</v>
      </c>
      <c r="L142" s="325">
        <v>0</v>
      </c>
      <c r="M142" s="319"/>
      <c r="N142" s="324">
        <v>0</v>
      </c>
      <c r="O142" s="319"/>
      <c r="P142" s="319"/>
      <c r="Q142" s="318"/>
    </row>
    <row r="143" spans="2:17" ht="22.9" customHeight="1" x14ac:dyDescent="0.2">
      <c r="B143" s="328" t="s">
        <v>377</v>
      </c>
      <c r="C143" s="327"/>
      <c r="D143" s="327"/>
      <c r="E143" s="327"/>
      <c r="F143" s="327"/>
      <c r="G143" s="327"/>
      <c r="H143" s="326">
        <v>0</v>
      </c>
      <c r="I143" s="326">
        <v>0</v>
      </c>
      <c r="J143" s="326">
        <v>0</v>
      </c>
      <c r="K143" s="326">
        <v>0</v>
      </c>
      <c r="L143" s="325">
        <v>0</v>
      </c>
      <c r="M143" s="319"/>
      <c r="N143" s="324">
        <v>0</v>
      </c>
      <c r="O143" s="319"/>
      <c r="P143" s="319"/>
      <c r="Q143" s="318"/>
    </row>
    <row r="144" spans="2:17" ht="22.9" customHeight="1" x14ac:dyDescent="0.2">
      <c r="B144" s="328" t="s">
        <v>376</v>
      </c>
      <c r="C144" s="327"/>
      <c r="D144" s="327"/>
      <c r="E144" s="327"/>
      <c r="F144" s="327"/>
      <c r="G144" s="327"/>
      <c r="H144" s="326">
        <v>11055245</v>
      </c>
      <c r="I144" s="326">
        <v>8531002.0099999998</v>
      </c>
      <c r="J144" s="326">
        <v>19586247.010000002</v>
      </c>
      <c r="K144" s="326">
        <v>1661133.55</v>
      </c>
      <c r="L144" s="325">
        <v>1661133.55</v>
      </c>
      <c r="M144" s="319"/>
      <c r="N144" s="324">
        <v>17925113.460000001</v>
      </c>
      <c r="O144" s="319"/>
      <c r="P144" s="319"/>
      <c r="Q144" s="318"/>
    </row>
    <row r="145" spans="2:17" ht="25.15" customHeight="1" x14ac:dyDescent="0.2">
      <c r="B145" s="323"/>
      <c r="C145" s="319"/>
      <c r="D145" s="319"/>
      <c r="E145" s="319"/>
      <c r="F145" s="319"/>
      <c r="G145" s="319"/>
      <c r="H145" s="322"/>
      <c r="I145" s="322"/>
      <c r="J145" s="322"/>
      <c r="K145" s="322"/>
      <c r="L145" s="321"/>
      <c r="M145" s="319"/>
      <c r="N145" s="320"/>
      <c r="O145" s="319"/>
      <c r="P145" s="319"/>
      <c r="Q145" s="318"/>
    </row>
    <row r="146" spans="2:17" ht="25.15" customHeight="1" x14ac:dyDescent="0.2">
      <c r="B146" s="329" t="s">
        <v>375</v>
      </c>
      <c r="C146" s="319"/>
      <c r="D146" s="319"/>
      <c r="E146" s="319"/>
      <c r="F146" s="319"/>
      <c r="G146" s="319"/>
      <c r="H146" s="326">
        <v>458066904</v>
      </c>
      <c r="I146" s="326">
        <v>463169656.68000001</v>
      </c>
      <c r="J146" s="326">
        <v>921236560.67999995</v>
      </c>
      <c r="K146" s="326">
        <v>320876138.13999999</v>
      </c>
      <c r="L146" s="325">
        <v>320876138.13999999</v>
      </c>
      <c r="M146" s="319"/>
      <c r="N146" s="324">
        <v>600360422.53999996</v>
      </c>
      <c r="O146" s="319"/>
      <c r="P146" s="319"/>
      <c r="Q146" s="318"/>
    </row>
    <row r="147" spans="2:17" ht="22.9" customHeight="1" x14ac:dyDescent="0.2">
      <c r="B147" s="336" t="s">
        <v>374</v>
      </c>
      <c r="C147" s="335"/>
      <c r="D147" s="335"/>
      <c r="E147" s="335"/>
      <c r="F147" s="335"/>
      <c r="G147" s="335"/>
      <c r="H147" s="334">
        <v>396716854</v>
      </c>
      <c r="I147" s="334">
        <v>443021412.94</v>
      </c>
      <c r="J147" s="334">
        <v>839738266.94000006</v>
      </c>
      <c r="K147" s="334">
        <v>298542218.87</v>
      </c>
      <c r="L147" s="333">
        <v>298542218.87</v>
      </c>
      <c r="M147" s="331"/>
      <c r="N147" s="332">
        <v>541196048.07000005</v>
      </c>
      <c r="O147" s="331"/>
      <c r="P147" s="331"/>
      <c r="Q147" s="330"/>
    </row>
    <row r="148" spans="2:17" ht="22.9" customHeight="1" x14ac:dyDescent="0.2">
      <c r="B148" s="328" t="s">
        <v>373</v>
      </c>
      <c r="C148" s="327"/>
      <c r="D148" s="327"/>
      <c r="E148" s="327"/>
      <c r="F148" s="327"/>
      <c r="G148" s="327"/>
      <c r="H148" s="326">
        <v>61350050</v>
      </c>
      <c r="I148" s="326">
        <v>20148243.739999998</v>
      </c>
      <c r="J148" s="326">
        <v>81498293.739999995</v>
      </c>
      <c r="K148" s="326">
        <v>22333919.27</v>
      </c>
      <c r="L148" s="325">
        <v>22333919.27</v>
      </c>
      <c r="M148" s="319"/>
      <c r="N148" s="324">
        <v>59164374.469999999</v>
      </c>
      <c r="O148" s="319"/>
      <c r="P148" s="319"/>
      <c r="Q148" s="318"/>
    </row>
    <row r="149" spans="2:17" ht="22.9" customHeight="1" x14ac:dyDescent="0.2">
      <c r="B149" s="328" t="s">
        <v>372</v>
      </c>
      <c r="C149" s="327"/>
      <c r="D149" s="327"/>
      <c r="E149" s="327"/>
      <c r="F149" s="327"/>
      <c r="G149" s="327"/>
      <c r="H149" s="326">
        <v>0</v>
      </c>
      <c r="I149" s="326">
        <v>0</v>
      </c>
      <c r="J149" s="326">
        <v>0</v>
      </c>
      <c r="K149" s="326">
        <v>0</v>
      </c>
      <c r="L149" s="325">
        <v>0</v>
      </c>
      <c r="M149" s="319"/>
      <c r="N149" s="324">
        <v>0</v>
      </c>
      <c r="O149" s="319"/>
      <c r="P149" s="319"/>
      <c r="Q149" s="318"/>
    </row>
    <row r="150" spans="2:17" ht="25.15" customHeight="1" x14ac:dyDescent="0.2">
      <c r="B150" s="323"/>
      <c r="C150" s="319"/>
      <c r="D150" s="319"/>
      <c r="E150" s="319"/>
      <c r="F150" s="319"/>
      <c r="G150" s="319"/>
      <c r="H150" s="322"/>
      <c r="I150" s="322"/>
      <c r="J150" s="322"/>
      <c r="K150" s="322"/>
      <c r="L150" s="321"/>
      <c r="M150" s="319"/>
      <c r="N150" s="320"/>
      <c r="O150" s="319"/>
      <c r="P150" s="319"/>
      <c r="Q150" s="318"/>
    </row>
    <row r="151" spans="2:17" ht="31.15" customHeight="1" x14ac:dyDescent="0.2">
      <c r="B151" s="329" t="s">
        <v>371</v>
      </c>
      <c r="C151" s="319"/>
      <c r="D151" s="319"/>
      <c r="E151" s="319"/>
      <c r="F151" s="319"/>
      <c r="G151" s="319"/>
      <c r="H151" s="326">
        <v>0</v>
      </c>
      <c r="I151" s="326">
        <v>0</v>
      </c>
      <c r="J151" s="326">
        <v>0</v>
      </c>
      <c r="K151" s="326">
        <v>0</v>
      </c>
      <c r="L151" s="325">
        <v>0</v>
      </c>
      <c r="M151" s="319"/>
      <c r="N151" s="324">
        <v>0</v>
      </c>
      <c r="O151" s="319"/>
      <c r="P151" s="319"/>
      <c r="Q151" s="318"/>
    </row>
    <row r="152" spans="2:17" ht="25.15" customHeight="1" x14ac:dyDescent="0.2">
      <c r="B152" s="328" t="s">
        <v>370</v>
      </c>
      <c r="C152" s="327"/>
      <c r="D152" s="327"/>
      <c r="E152" s="327"/>
      <c r="F152" s="327"/>
      <c r="G152" s="327"/>
      <c r="H152" s="326">
        <v>0</v>
      </c>
      <c r="I152" s="326">
        <v>0</v>
      </c>
      <c r="J152" s="326">
        <v>0</v>
      </c>
      <c r="K152" s="326">
        <v>0</v>
      </c>
      <c r="L152" s="325">
        <v>0</v>
      </c>
      <c r="M152" s="319"/>
      <c r="N152" s="324">
        <v>0</v>
      </c>
      <c r="O152" s="319"/>
      <c r="P152" s="319"/>
      <c r="Q152" s="318"/>
    </row>
    <row r="153" spans="2:17" ht="22.9" customHeight="1" x14ac:dyDescent="0.2">
      <c r="B153" s="328" t="s">
        <v>369</v>
      </c>
      <c r="C153" s="327"/>
      <c r="D153" s="327"/>
      <c r="E153" s="327"/>
      <c r="F153" s="327"/>
      <c r="G153" s="327"/>
      <c r="H153" s="326">
        <v>0</v>
      </c>
      <c r="I153" s="326">
        <v>0</v>
      </c>
      <c r="J153" s="326">
        <v>0</v>
      </c>
      <c r="K153" s="326">
        <v>0</v>
      </c>
      <c r="L153" s="325">
        <v>0</v>
      </c>
      <c r="M153" s="319"/>
      <c r="N153" s="324">
        <v>0</v>
      </c>
      <c r="O153" s="319"/>
      <c r="P153" s="319"/>
      <c r="Q153" s="318"/>
    </row>
    <row r="154" spans="2:17" ht="22.9" customHeight="1" x14ac:dyDescent="0.2">
      <c r="B154" s="328" t="s">
        <v>368</v>
      </c>
      <c r="C154" s="327"/>
      <c r="D154" s="327"/>
      <c r="E154" s="327"/>
      <c r="F154" s="327"/>
      <c r="G154" s="327"/>
      <c r="H154" s="326">
        <v>0</v>
      </c>
      <c r="I154" s="326">
        <v>0</v>
      </c>
      <c r="J154" s="326">
        <v>0</v>
      </c>
      <c r="K154" s="326">
        <v>0</v>
      </c>
      <c r="L154" s="325">
        <v>0</v>
      </c>
      <c r="M154" s="319"/>
      <c r="N154" s="324">
        <v>0</v>
      </c>
      <c r="O154" s="319"/>
      <c r="P154" s="319"/>
      <c r="Q154" s="318"/>
    </row>
    <row r="155" spans="2:17" ht="22.9" customHeight="1" x14ac:dyDescent="0.2">
      <c r="B155" s="328" t="s">
        <v>367</v>
      </c>
      <c r="C155" s="327"/>
      <c r="D155" s="327"/>
      <c r="E155" s="327"/>
      <c r="F155" s="327"/>
      <c r="G155" s="327"/>
      <c r="H155" s="326">
        <v>0</v>
      </c>
      <c r="I155" s="326">
        <v>0</v>
      </c>
      <c r="J155" s="326">
        <v>0</v>
      </c>
      <c r="K155" s="326">
        <v>0</v>
      </c>
      <c r="L155" s="325">
        <v>0</v>
      </c>
      <c r="M155" s="319"/>
      <c r="N155" s="324">
        <v>0</v>
      </c>
      <c r="O155" s="319"/>
      <c r="P155" s="319"/>
      <c r="Q155" s="318"/>
    </row>
    <row r="156" spans="2:17" ht="25.15" customHeight="1" x14ac:dyDescent="0.2">
      <c r="B156" s="328" t="s">
        <v>366</v>
      </c>
      <c r="C156" s="327"/>
      <c r="D156" s="327"/>
      <c r="E156" s="327"/>
      <c r="F156" s="327"/>
      <c r="G156" s="327"/>
      <c r="H156" s="326">
        <v>0</v>
      </c>
      <c r="I156" s="326">
        <v>0</v>
      </c>
      <c r="J156" s="326">
        <v>0</v>
      </c>
      <c r="K156" s="326">
        <v>0</v>
      </c>
      <c r="L156" s="325">
        <v>0</v>
      </c>
      <c r="M156" s="319"/>
      <c r="N156" s="324">
        <v>0</v>
      </c>
      <c r="O156" s="319"/>
      <c r="P156" s="319"/>
      <c r="Q156" s="318"/>
    </row>
    <row r="157" spans="2:17" ht="22.9" customHeight="1" x14ac:dyDescent="0.2">
      <c r="B157" s="328" t="s">
        <v>365</v>
      </c>
      <c r="C157" s="327"/>
      <c r="D157" s="327"/>
      <c r="E157" s="327"/>
      <c r="F157" s="327"/>
      <c r="G157" s="327"/>
      <c r="H157" s="326">
        <v>0</v>
      </c>
      <c r="I157" s="326">
        <v>0</v>
      </c>
      <c r="J157" s="326">
        <v>0</v>
      </c>
      <c r="K157" s="326">
        <v>0</v>
      </c>
      <c r="L157" s="325">
        <v>0</v>
      </c>
      <c r="M157" s="319"/>
      <c r="N157" s="324">
        <v>0</v>
      </c>
      <c r="O157" s="319"/>
      <c r="P157" s="319"/>
      <c r="Q157" s="318"/>
    </row>
    <row r="158" spans="2:17" ht="25.15" customHeight="1" x14ac:dyDescent="0.2">
      <c r="B158" s="328" t="s">
        <v>364</v>
      </c>
      <c r="C158" s="327"/>
      <c r="D158" s="327"/>
      <c r="E158" s="327"/>
      <c r="F158" s="327"/>
      <c r="G158" s="327"/>
      <c r="H158" s="326">
        <v>0</v>
      </c>
      <c r="I158" s="326">
        <v>0</v>
      </c>
      <c r="J158" s="326">
        <v>0</v>
      </c>
      <c r="K158" s="326">
        <v>0</v>
      </c>
      <c r="L158" s="325">
        <v>0</v>
      </c>
      <c r="M158" s="319"/>
      <c r="N158" s="324">
        <v>0</v>
      </c>
      <c r="O158" s="319"/>
      <c r="P158" s="319"/>
      <c r="Q158" s="318"/>
    </row>
    <row r="159" spans="2:17" ht="25.15" customHeight="1" x14ac:dyDescent="0.2">
      <c r="B159" s="323"/>
      <c r="C159" s="319"/>
      <c r="D159" s="319"/>
      <c r="E159" s="319"/>
      <c r="F159" s="319"/>
      <c r="G159" s="319"/>
      <c r="H159" s="322"/>
      <c r="I159" s="322"/>
      <c r="J159" s="322"/>
      <c r="K159" s="322"/>
      <c r="L159" s="321"/>
      <c r="M159" s="319"/>
      <c r="N159" s="320"/>
      <c r="O159" s="319"/>
      <c r="P159" s="319"/>
      <c r="Q159" s="318"/>
    </row>
    <row r="160" spans="2:17" ht="25.15" customHeight="1" x14ac:dyDescent="0.2">
      <c r="B160" s="329" t="s">
        <v>363</v>
      </c>
      <c r="C160" s="319"/>
      <c r="D160" s="319"/>
      <c r="E160" s="319"/>
      <c r="F160" s="319"/>
      <c r="G160" s="319"/>
      <c r="H160" s="326">
        <v>1974962190</v>
      </c>
      <c r="I160" s="326">
        <v>-311037091.37</v>
      </c>
      <c r="J160" s="326">
        <v>1663925098.6300001</v>
      </c>
      <c r="K160" s="326">
        <v>972712221.11000001</v>
      </c>
      <c r="L160" s="325">
        <v>972712221.11000001</v>
      </c>
      <c r="M160" s="319"/>
      <c r="N160" s="324">
        <v>691212877.51999998</v>
      </c>
      <c r="O160" s="319"/>
      <c r="P160" s="319"/>
      <c r="Q160" s="318"/>
    </row>
    <row r="161" spans="2:17" ht="22.9" customHeight="1" x14ac:dyDescent="0.2">
      <c r="B161" s="328" t="s">
        <v>362</v>
      </c>
      <c r="C161" s="327"/>
      <c r="D161" s="327"/>
      <c r="E161" s="327"/>
      <c r="F161" s="327"/>
      <c r="G161" s="327"/>
      <c r="H161" s="326">
        <v>0</v>
      </c>
      <c r="I161" s="326">
        <v>0</v>
      </c>
      <c r="J161" s="326">
        <v>0</v>
      </c>
      <c r="K161" s="326">
        <v>0</v>
      </c>
      <c r="L161" s="325">
        <v>0</v>
      </c>
      <c r="M161" s="319"/>
      <c r="N161" s="324">
        <v>0</v>
      </c>
      <c r="O161" s="319"/>
      <c r="P161" s="319"/>
      <c r="Q161" s="318"/>
    </row>
    <row r="162" spans="2:17" ht="22.9" customHeight="1" x14ac:dyDescent="0.2">
      <c r="B162" s="328" t="s">
        <v>361</v>
      </c>
      <c r="C162" s="327"/>
      <c r="D162" s="327"/>
      <c r="E162" s="327"/>
      <c r="F162" s="327"/>
      <c r="G162" s="327"/>
      <c r="H162" s="326">
        <v>1126121401</v>
      </c>
      <c r="I162" s="326">
        <v>6825526.3600000003</v>
      </c>
      <c r="J162" s="326">
        <v>1132946927.3599999</v>
      </c>
      <c r="K162" s="326">
        <v>628941414.36000001</v>
      </c>
      <c r="L162" s="325">
        <v>628941414.36000001</v>
      </c>
      <c r="M162" s="319"/>
      <c r="N162" s="324">
        <v>504005513</v>
      </c>
      <c r="O162" s="319"/>
      <c r="P162" s="319"/>
      <c r="Q162" s="318"/>
    </row>
    <row r="163" spans="2:17" ht="22.9" customHeight="1" x14ac:dyDescent="0.2">
      <c r="B163" s="328" t="s">
        <v>360</v>
      </c>
      <c r="C163" s="327"/>
      <c r="D163" s="327"/>
      <c r="E163" s="327"/>
      <c r="F163" s="327"/>
      <c r="G163" s="327"/>
      <c r="H163" s="326">
        <v>848840789</v>
      </c>
      <c r="I163" s="326">
        <v>-317862617.73000002</v>
      </c>
      <c r="J163" s="326">
        <v>530978171.26999998</v>
      </c>
      <c r="K163" s="326">
        <v>343770806.75</v>
      </c>
      <c r="L163" s="325">
        <v>343770806.75</v>
      </c>
      <c r="M163" s="319"/>
      <c r="N163" s="324">
        <v>187207364.52000001</v>
      </c>
      <c r="O163" s="319"/>
      <c r="P163" s="319"/>
      <c r="Q163" s="318"/>
    </row>
    <row r="164" spans="2:17" ht="25.15" customHeight="1" x14ac:dyDescent="0.2">
      <c r="B164" s="323"/>
      <c r="C164" s="319"/>
      <c r="D164" s="319"/>
      <c r="E164" s="319"/>
      <c r="F164" s="319"/>
      <c r="G164" s="319"/>
      <c r="H164" s="322"/>
      <c r="I164" s="322"/>
      <c r="J164" s="322"/>
      <c r="K164" s="322"/>
      <c r="L164" s="321"/>
      <c r="M164" s="319"/>
      <c r="N164" s="320"/>
      <c r="O164" s="319"/>
      <c r="P164" s="319"/>
      <c r="Q164" s="318"/>
    </row>
    <row r="165" spans="2:17" ht="25.15" customHeight="1" x14ac:dyDescent="0.2">
      <c r="B165" s="329" t="s">
        <v>359</v>
      </c>
      <c r="C165" s="319"/>
      <c r="D165" s="319"/>
      <c r="E165" s="319"/>
      <c r="F165" s="319"/>
      <c r="G165" s="319"/>
      <c r="H165" s="326">
        <v>0</v>
      </c>
      <c r="I165" s="326">
        <v>134531419.69999999</v>
      </c>
      <c r="J165" s="326">
        <v>134531419.69999999</v>
      </c>
      <c r="K165" s="326">
        <v>134527454.69999999</v>
      </c>
      <c r="L165" s="325">
        <v>134527454.69999999</v>
      </c>
      <c r="M165" s="319"/>
      <c r="N165" s="324">
        <v>3965</v>
      </c>
      <c r="O165" s="319"/>
      <c r="P165" s="319"/>
      <c r="Q165" s="318"/>
    </row>
    <row r="166" spans="2:17" ht="22.9" customHeight="1" x14ac:dyDescent="0.2">
      <c r="B166" s="328" t="s">
        <v>358</v>
      </c>
      <c r="C166" s="327"/>
      <c r="D166" s="327"/>
      <c r="E166" s="327"/>
      <c r="F166" s="327"/>
      <c r="G166" s="327"/>
      <c r="H166" s="326">
        <v>0</v>
      </c>
      <c r="I166" s="326">
        <v>0</v>
      </c>
      <c r="J166" s="326">
        <v>0</v>
      </c>
      <c r="K166" s="326">
        <v>0</v>
      </c>
      <c r="L166" s="325">
        <v>0</v>
      </c>
      <c r="M166" s="319"/>
      <c r="N166" s="324">
        <v>0</v>
      </c>
      <c r="O166" s="319"/>
      <c r="P166" s="319"/>
      <c r="Q166" s="318"/>
    </row>
    <row r="167" spans="2:17" ht="22.9" customHeight="1" x14ac:dyDescent="0.2">
      <c r="B167" s="328" t="s">
        <v>357</v>
      </c>
      <c r="C167" s="327"/>
      <c r="D167" s="327"/>
      <c r="E167" s="327"/>
      <c r="F167" s="327"/>
      <c r="G167" s="327"/>
      <c r="H167" s="326">
        <v>0</v>
      </c>
      <c r="I167" s="326">
        <v>0</v>
      </c>
      <c r="J167" s="326">
        <v>0</v>
      </c>
      <c r="K167" s="326">
        <v>0</v>
      </c>
      <c r="L167" s="325">
        <v>0</v>
      </c>
      <c r="M167" s="319"/>
      <c r="N167" s="324">
        <v>0</v>
      </c>
      <c r="O167" s="319"/>
      <c r="P167" s="319"/>
      <c r="Q167" s="318"/>
    </row>
    <row r="168" spans="2:17" ht="22.9" customHeight="1" x14ac:dyDescent="0.2">
      <c r="B168" s="328" t="s">
        <v>356</v>
      </c>
      <c r="C168" s="327"/>
      <c r="D168" s="327"/>
      <c r="E168" s="327"/>
      <c r="F168" s="327"/>
      <c r="G168" s="327"/>
      <c r="H168" s="326">
        <v>0</v>
      </c>
      <c r="I168" s="326">
        <v>0</v>
      </c>
      <c r="J168" s="326">
        <v>0</v>
      </c>
      <c r="K168" s="326">
        <v>0</v>
      </c>
      <c r="L168" s="325">
        <v>0</v>
      </c>
      <c r="M168" s="319"/>
      <c r="N168" s="324">
        <v>0</v>
      </c>
      <c r="O168" s="319"/>
      <c r="P168" s="319"/>
      <c r="Q168" s="318"/>
    </row>
    <row r="169" spans="2:17" ht="22.9" customHeight="1" x14ac:dyDescent="0.2">
      <c r="B169" s="328" t="s">
        <v>355</v>
      </c>
      <c r="C169" s="327"/>
      <c r="D169" s="327"/>
      <c r="E169" s="327"/>
      <c r="F169" s="327"/>
      <c r="G169" s="327"/>
      <c r="H169" s="326">
        <v>0</v>
      </c>
      <c r="I169" s="326">
        <v>0</v>
      </c>
      <c r="J169" s="326">
        <v>0</v>
      </c>
      <c r="K169" s="326">
        <v>0</v>
      </c>
      <c r="L169" s="325">
        <v>0</v>
      </c>
      <c r="M169" s="319"/>
      <c r="N169" s="324">
        <v>0</v>
      </c>
      <c r="O169" s="319"/>
      <c r="P169" s="319"/>
      <c r="Q169" s="318"/>
    </row>
    <row r="170" spans="2:17" ht="22.9" customHeight="1" x14ac:dyDescent="0.2">
      <c r="B170" s="328" t="s">
        <v>354</v>
      </c>
      <c r="C170" s="327"/>
      <c r="D170" s="327"/>
      <c r="E170" s="327"/>
      <c r="F170" s="327"/>
      <c r="G170" s="327"/>
      <c r="H170" s="326">
        <v>0</v>
      </c>
      <c r="I170" s="326">
        <v>0</v>
      </c>
      <c r="J170" s="326">
        <v>0</v>
      </c>
      <c r="K170" s="326">
        <v>0</v>
      </c>
      <c r="L170" s="325">
        <v>0</v>
      </c>
      <c r="M170" s="319"/>
      <c r="N170" s="324">
        <v>0</v>
      </c>
      <c r="O170" s="319"/>
      <c r="P170" s="319"/>
      <c r="Q170" s="318"/>
    </row>
    <row r="171" spans="2:17" ht="22.9" customHeight="1" x14ac:dyDescent="0.2">
      <c r="B171" s="328" t="s">
        <v>353</v>
      </c>
      <c r="C171" s="327"/>
      <c r="D171" s="327"/>
      <c r="E171" s="327"/>
      <c r="F171" s="327"/>
      <c r="G171" s="327"/>
      <c r="H171" s="326">
        <v>0</v>
      </c>
      <c r="I171" s="326">
        <v>0</v>
      </c>
      <c r="J171" s="326">
        <v>0</v>
      </c>
      <c r="K171" s="326">
        <v>0</v>
      </c>
      <c r="L171" s="325">
        <v>0</v>
      </c>
      <c r="M171" s="319"/>
      <c r="N171" s="324">
        <v>0</v>
      </c>
      <c r="O171" s="319"/>
      <c r="P171" s="319"/>
      <c r="Q171" s="318"/>
    </row>
    <row r="172" spans="2:17" ht="22.9" customHeight="1" x14ac:dyDescent="0.2">
      <c r="B172" s="328" t="s">
        <v>352</v>
      </c>
      <c r="C172" s="327"/>
      <c r="D172" s="327"/>
      <c r="E172" s="327"/>
      <c r="F172" s="327"/>
      <c r="G172" s="327"/>
      <c r="H172" s="326">
        <v>0</v>
      </c>
      <c r="I172" s="326">
        <v>134531419.69999999</v>
      </c>
      <c r="J172" s="326">
        <v>134531419.69999999</v>
      </c>
      <c r="K172" s="326">
        <v>134527454.69999999</v>
      </c>
      <c r="L172" s="325">
        <v>134527454.69999999</v>
      </c>
      <c r="M172" s="319"/>
      <c r="N172" s="324">
        <v>3965</v>
      </c>
      <c r="O172" s="319"/>
      <c r="P172" s="319"/>
      <c r="Q172" s="318"/>
    </row>
    <row r="173" spans="2:17" ht="25.15" customHeight="1" x14ac:dyDescent="0.2">
      <c r="B173" s="323"/>
      <c r="C173" s="319"/>
      <c r="D173" s="319"/>
      <c r="E173" s="319"/>
      <c r="F173" s="319"/>
      <c r="G173" s="319"/>
      <c r="H173" s="322"/>
      <c r="I173" s="322"/>
      <c r="J173" s="322"/>
      <c r="K173" s="322"/>
      <c r="L173" s="321"/>
      <c r="M173" s="319"/>
      <c r="N173" s="320"/>
      <c r="O173" s="319"/>
      <c r="P173" s="319"/>
      <c r="Q173" s="318"/>
    </row>
    <row r="174" spans="2:17" ht="25.15" customHeight="1" x14ac:dyDescent="0.2">
      <c r="B174" s="317" t="s">
        <v>351</v>
      </c>
      <c r="C174" s="313"/>
      <c r="D174" s="313"/>
      <c r="E174" s="313"/>
      <c r="F174" s="313"/>
      <c r="G174" s="313"/>
      <c r="H174" s="316">
        <v>19277532100</v>
      </c>
      <c r="I174" s="316">
        <v>2127787224.05</v>
      </c>
      <c r="J174" s="316">
        <v>21405319324.049999</v>
      </c>
      <c r="K174" s="316">
        <v>9934844802.1599998</v>
      </c>
      <c r="L174" s="315">
        <v>9762472899.5699997</v>
      </c>
      <c r="M174" s="313"/>
      <c r="N174" s="314">
        <v>11470474521.889999</v>
      </c>
      <c r="O174" s="313"/>
      <c r="P174" s="313"/>
      <c r="Q174" s="312"/>
    </row>
    <row r="175" spans="2:17" ht="409.6" hidden="1" customHeight="1" x14ac:dyDescent="0.2"/>
  </sheetData>
  <mergeCells count="502">
    <mergeCell ref="B174:G174"/>
    <mergeCell ref="L174:M174"/>
    <mergeCell ref="N174:Q174"/>
    <mergeCell ref="G3:M5"/>
    <mergeCell ref="N8:Q9"/>
    <mergeCell ref="B172:G172"/>
    <mergeCell ref="L172:M172"/>
    <mergeCell ref="N172:Q172"/>
    <mergeCell ref="B173:G173"/>
    <mergeCell ref="L173:M173"/>
    <mergeCell ref="B169:G169"/>
    <mergeCell ref="L169:M169"/>
    <mergeCell ref="N169:Q169"/>
    <mergeCell ref="N173:Q173"/>
    <mergeCell ref="B170:G170"/>
    <mergeCell ref="L170:M170"/>
    <mergeCell ref="N170:Q170"/>
    <mergeCell ref="B171:G171"/>
    <mergeCell ref="L171:M171"/>
    <mergeCell ref="N171:Q171"/>
    <mergeCell ref="B167:G167"/>
    <mergeCell ref="L167:M167"/>
    <mergeCell ref="N167:Q167"/>
    <mergeCell ref="B168:G168"/>
    <mergeCell ref="L168:M168"/>
    <mergeCell ref="N168:Q168"/>
    <mergeCell ref="B165:G165"/>
    <mergeCell ref="L165:M165"/>
    <mergeCell ref="N165:Q165"/>
    <mergeCell ref="B166:G166"/>
    <mergeCell ref="L166:M166"/>
    <mergeCell ref="N166:Q166"/>
    <mergeCell ref="B163:G163"/>
    <mergeCell ref="L163:M163"/>
    <mergeCell ref="N163:Q163"/>
    <mergeCell ref="B164:G164"/>
    <mergeCell ref="L164:M164"/>
    <mergeCell ref="N164:Q164"/>
    <mergeCell ref="B161:G161"/>
    <mergeCell ref="L161:M161"/>
    <mergeCell ref="N161:Q161"/>
    <mergeCell ref="B162:G162"/>
    <mergeCell ref="L162:M162"/>
    <mergeCell ref="N162:Q162"/>
    <mergeCell ref="B159:G159"/>
    <mergeCell ref="L159:M159"/>
    <mergeCell ref="N159:Q159"/>
    <mergeCell ref="B160:G160"/>
    <mergeCell ref="L160:M160"/>
    <mergeCell ref="N160:Q160"/>
    <mergeCell ref="B157:G157"/>
    <mergeCell ref="L157:M157"/>
    <mergeCell ref="N157:Q157"/>
    <mergeCell ref="B158:G158"/>
    <mergeCell ref="L158:M158"/>
    <mergeCell ref="N158:Q158"/>
    <mergeCell ref="B155:G155"/>
    <mergeCell ref="L155:M155"/>
    <mergeCell ref="N155:Q155"/>
    <mergeCell ref="B156:G156"/>
    <mergeCell ref="L156:M156"/>
    <mergeCell ref="N156:Q156"/>
    <mergeCell ref="B153:G153"/>
    <mergeCell ref="L153:M153"/>
    <mergeCell ref="N153:Q153"/>
    <mergeCell ref="B154:G154"/>
    <mergeCell ref="L154:M154"/>
    <mergeCell ref="N154:Q154"/>
    <mergeCell ref="B151:G151"/>
    <mergeCell ref="L151:M151"/>
    <mergeCell ref="N151:Q151"/>
    <mergeCell ref="B152:G152"/>
    <mergeCell ref="L152:M152"/>
    <mergeCell ref="N152:Q152"/>
    <mergeCell ref="B149:G149"/>
    <mergeCell ref="L149:M149"/>
    <mergeCell ref="N149:Q149"/>
    <mergeCell ref="B150:G150"/>
    <mergeCell ref="L150:M150"/>
    <mergeCell ref="N150:Q150"/>
    <mergeCell ref="B147:G147"/>
    <mergeCell ref="L147:M147"/>
    <mergeCell ref="N147:Q147"/>
    <mergeCell ref="B148:G148"/>
    <mergeCell ref="L148:M148"/>
    <mergeCell ref="N148:Q148"/>
    <mergeCell ref="B145:G145"/>
    <mergeCell ref="L145:M145"/>
    <mergeCell ref="N145:Q145"/>
    <mergeCell ref="B146:G146"/>
    <mergeCell ref="L146:M146"/>
    <mergeCell ref="N146:Q146"/>
    <mergeCell ref="B143:G143"/>
    <mergeCell ref="L143:M143"/>
    <mergeCell ref="N143:Q143"/>
    <mergeCell ref="B144:G144"/>
    <mergeCell ref="L144:M144"/>
    <mergeCell ref="N144:Q144"/>
    <mergeCell ref="B141:G141"/>
    <mergeCell ref="L141:M141"/>
    <mergeCell ref="N141:Q141"/>
    <mergeCell ref="B142:G142"/>
    <mergeCell ref="L142:M142"/>
    <mergeCell ref="N142:Q142"/>
    <mergeCell ref="B139:G139"/>
    <mergeCell ref="L139:M139"/>
    <mergeCell ref="N139:Q139"/>
    <mergeCell ref="B140:G140"/>
    <mergeCell ref="L140:M140"/>
    <mergeCell ref="N140:Q140"/>
    <mergeCell ref="B137:G137"/>
    <mergeCell ref="L137:M137"/>
    <mergeCell ref="N137:Q137"/>
    <mergeCell ref="B138:G138"/>
    <mergeCell ref="L138:M138"/>
    <mergeCell ref="N138:Q138"/>
    <mergeCell ref="B135:G135"/>
    <mergeCell ref="L135:M135"/>
    <mergeCell ref="N135:Q135"/>
    <mergeCell ref="B136:G136"/>
    <mergeCell ref="L136:M136"/>
    <mergeCell ref="N136:Q136"/>
    <mergeCell ref="B133:G133"/>
    <mergeCell ref="L133:M133"/>
    <mergeCell ref="N133:Q133"/>
    <mergeCell ref="B134:G134"/>
    <mergeCell ref="L134:M134"/>
    <mergeCell ref="N134:Q134"/>
    <mergeCell ref="B131:G131"/>
    <mergeCell ref="L131:M131"/>
    <mergeCell ref="N131:Q131"/>
    <mergeCell ref="B132:G132"/>
    <mergeCell ref="L132:M132"/>
    <mergeCell ref="N132:Q132"/>
    <mergeCell ref="B129:G129"/>
    <mergeCell ref="L129:M129"/>
    <mergeCell ref="N129:Q129"/>
    <mergeCell ref="B130:G130"/>
    <mergeCell ref="L130:M130"/>
    <mergeCell ref="N130:Q130"/>
    <mergeCell ref="B127:G127"/>
    <mergeCell ref="L127:M127"/>
    <mergeCell ref="N127:Q127"/>
    <mergeCell ref="B128:G128"/>
    <mergeCell ref="L128:M128"/>
    <mergeCell ref="N128:Q128"/>
    <mergeCell ref="B125:G125"/>
    <mergeCell ref="L125:M125"/>
    <mergeCell ref="N125:Q125"/>
    <mergeCell ref="B126:G126"/>
    <mergeCell ref="L126:M126"/>
    <mergeCell ref="N126:Q126"/>
    <mergeCell ref="B123:G123"/>
    <mergeCell ref="L123:M123"/>
    <mergeCell ref="N123:Q123"/>
    <mergeCell ref="B124:G124"/>
    <mergeCell ref="L124:M124"/>
    <mergeCell ref="N124:Q124"/>
    <mergeCell ref="B121:G121"/>
    <mergeCell ref="L121:M121"/>
    <mergeCell ref="N121:Q121"/>
    <mergeCell ref="B122:G122"/>
    <mergeCell ref="L122:M122"/>
    <mergeCell ref="N122:Q122"/>
    <mergeCell ref="B119:G119"/>
    <mergeCell ref="L119:M119"/>
    <mergeCell ref="N119:Q119"/>
    <mergeCell ref="B120:G120"/>
    <mergeCell ref="L120:M120"/>
    <mergeCell ref="N120:Q120"/>
    <mergeCell ref="B117:G117"/>
    <mergeCell ref="L117:M117"/>
    <mergeCell ref="N117:Q117"/>
    <mergeCell ref="B118:G118"/>
    <mergeCell ref="L118:M118"/>
    <mergeCell ref="N118:Q118"/>
    <mergeCell ref="B115:G115"/>
    <mergeCell ref="L115:M115"/>
    <mergeCell ref="N115:Q115"/>
    <mergeCell ref="B116:G116"/>
    <mergeCell ref="L116:M116"/>
    <mergeCell ref="N116:Q116"/>
    <mergeCell ref="B113:G113"/>
    <mergeCell ref="L113:M113"/>
    <mergeCell ref="N113:Q113"/>
    <mergeCell ref="B114:G114"/>
    <mergeCell ref="L114:M114"/>
    <mergeCell ref="N114:Q114"/>
    <mergeCell ref="B111:G111"/>
    <mergeCell ref="L111:M111"/>
    <mergeCell ref="N111:Q111"/>
    <mergeCell ref="B112:G112"/>
    <mergeCell ref="L112:M112"/>
    <mergeCell ref="N112:Q112"/>
    <mergeCell ref="B109:G109"/>
    <mergeCell ref="L109:M109"/>
    <mergeCell ref="N109:Q109"/>
    <mergeCell ref="B110:G110"/>
    <mergeCell ref="L110:M110"/>
    <mergeCell ref="N110:Q110"/>
    <mergeCell ref="B107:G107"/>
    <mergeCell ref="L107:M107"/>
    <mergeCell ref="N107:Q107"/>
    <mergeCell ref="B108:G108"/>
    <mergeCell ref="L108:M108"/>
    <mergeCell ref="N108:Q108"/>
    <mergeCell ref="B105:G105"/>
    <mergeCell ref="L105:M105"/>
    <mergeCell ref="N105:Q105"/>
    <mergeCell ref="B106:G106"/>
    <mergeCell ref="L106:M106"/>
    <mergeCell ref="N106:Q106"/>
    <mergeCell ref="B103:G103"/>
    <mergeCell ref="L103:M103"/>
    <mergeCell ref="N103:Q103"/>
    <mergeCell ref="B104:G104"/>
    <mergeCell ref="L104:M104"/>
    <mergeCell ref="N104:Q104"/>
    <mergeCell ref="B101:G101"/>
    <mergeCell ref="L101:M101"/>
    <mergeCell ref="N101:Q101"/>
    <mergeCell ref="B102:G102"/>
    <mergeCell ref="L102:M102"/>
    <mergeCell ref="N102:Q102"/>
    <mergeCell ref="B99:G99"/>
    <mergeCell ref="L99:M99"/>
    <mergeCell ref="N99:Q99"/>
    <mergeCell ref="B100:G100"/>
    <mergeCell ref="L100:M100"/>
    <mergeCell ref="N100:Q100"/>
    <mergeCell ref="B97:G97"/>
    <mergeCell ref="L97:M97"/>
    <mergeCell ref="N97:Q97"/>
    <mergeCell ref="B98:G98"/>
    <mergeCell ref="L98:M98"/>
    <mergeCell ref="N98:Q98"/>
    <mergeCell ref="B95:G95"/>
    <mergeCell ref="L95:M95"/>
    <mergeCell ref="N95:Q95"/>
    <mergeCell ref="B96:G96"/>
    <mergeCell ref="L96:M96"/>
    <mergeCell ref="N96:Q96"/>
    <mergeCell ref="B93:G93"/>
    <mergeCell ref="L93:M93"/>
    <mergeCell ref="N93:Q93"/>
    <mergeCell ref="B94:G94"/>
    <mergeCell ref="L94:M94"/>
    <mergeCell ref="N94:Q94"/>
    <mergeCell ref="B91:G91"/>
    <mergeCell ref="L91:M91"/>
    <mergeCell ref="N91:Q91"/>
    <mergeCell ref="B92:G92"/>
    <mergeCell ref="L92:M92"/>
    <mergeCell ref="N92:Q92"/>
    <mergeCell ref="B89:G89"/>
    <mergeCell ref="L89:M89"/>
    <mergeCell ref="N89:Q89"/>
    <mergeCell ref="B90:G90"/>
    <mergeCell ref="L90:M90"/>
    <mergeCell ref="N90:Q90"/>
    <mergeCell ref="B87:G87"/>
    <mergeCell ref="L87:M87"/>
    <mergeCell ref="N87:Q87"/>
    <mergeCell ref="B88:G88"/>
    <mergeCell ref="L88:M88"/>
    <mergeCell ref="N88:Q88"/>
    <mergeCell ref="B85:G85"/>
    <mergeCell ref="L85:M85"/>
    <mergeCell ref="N85:Q85"/>
    <mergeCell ref="B86:G86"/>
    <mergeCell ref="L86:M86"/>
    <mergeCell ref="N86:Q86"/>
    <mergeCell ref="B83:G83"/>
    <mergeCell ref="L83:M83"/>
    <mergeCell ref="N83:Q83"/>
    <mergeCell ref="B84:G84"/>
    <mergeCell ref="L84:M84"/>
    <mergeCell ref="N84:Q84"/>
    <mergeCell ref="B81:G81"/>
    <mergeCell ref="L81:M81"/>
    <mergeCell ref="N81:Q81"/>
    <mergeCell ref="B82:G82"/>
    <mergeCell ref="L82:M82"/>
    <mergeCell ref="N82:Q82"/>
    <mergeCell ref="B79:G79"/>
    <mergeCell ref="L79:M79"/>
    <mergeCell ref="N79:Q79"/>
    <mergeCell ref="B80:G80"/>
    <mergeCell ref="L80:M80"/>
    <mergeCell ref="N80:Q80"/>
    <mergeCell ref="B77:G77"/>
    <mergeCell ref="L77:M77"/>
    <mergeCell ref="N77:Q77"/>
    <mergeCell ref="B78:G78"/>
    <mergeCell ref="L78:M78"/>
    <mergeCell ref="N78:Q78"/>
    <mergeCell ref="B75:G75"/>
    <mergeCell ref="L75:M75"/>
    <mergeCell ref="N75:Q75"/>
    <mergeCell ref="B76:G76"/>
    <mergeCell ref="L76:M76"/>
    <mergeCell ref="N76:Q76"/>
    <mergeCell ref="B73:G73"/>
    <mergeCell ref="L73:M73"/>
    <mergeCell ref="N73:Q73"/>
    <mergeCell ref="B74:G74"/>
    <mergeCell ref="L74:M74"/>
    <mergeCell ref="N74:Q74"/>
    <mergeCell ref="B71:G71"/>
    <mergeCell ref="L71:M71"/>
    <mergeCell ref="N71:Q71"/>
    <mergeCell ref="B72:G72"/>
    <mergeCell ref="L72:M72"/>
    <mergeCell ref="N72:Q72"/>
    <mergeCell ref="B69:G69"/>
    <mergeCell ref="L69:M69"/>
    <mergeCell ref="N69:Q69"/>
    <mergeCell ref="B70:G70"/>
    <mergeCell ref="L70:M70"/>
    <mergeCell ref="N70:Q70"/>
    <mergeCell ref="B67:G67"/>
    <mergeCell ref="L67:M67"/>
    <mergeCell ref="N67:Q67"/>
    <mergeCell ref="B68:G68"/>
    <mergeCell ref="L68:M68"/>
    <mergeCell ref="N68:Q68"/>
    <mergeCell ref="B65:G65"/>
    <mergeCell ref="L65:M65"/>
    <mergeCell ref="N65:Q65"/>
    <mergeCell ref="B66:G66"/>
    <mergeCell ref="L66:M66"/>
    <mergeCell ref="N66:Q66"/>
    <mergeCell ref="B63:G63"/>
    <mergeCell ref="L63:M63"/>
    <mergeCell ref="N63:Q63"/>
    <mergeCell ref="B64:G64"/>
    <mergeCell ref="L64:M64"/>
    <mergeCell ref="N64:Q64"/>
    <mergeCell ref="B61:G61"/>
    <mergeCell ref="L61:M61"/>
    <mergeCell ref="N61:Q61"/>
    <mergeCell ref="B62:G62"/>
    <mergeCell ref="L62:M62"/>
    <mergeCell ref="N62:Q62"/>
    <mergeCell ref="B59:G59"/>
    <mergeCell ref="L59:M59"/>
    <mergeCell ref="N59:Q59"/>
    <mergeCell ref="B60:G60"/>
    <mergeCell ref="L60:M60"/>
    <mergeCell ref="N60:Q60"/>
    <mergeCell ref="B57:G57"/>
    <mergeCell ref="L57:M57"/>
    <mergeCell ref="N57:Q57"/>
    <mergeCell ref="B58:G58"/>
    <mergeCell ref="L58:M58"/>
    <mergeCell ref="N58:Q58"/>
    <mergeCell ref="B55:G55"/>
    <mergeCell ref="L55:M55"/>
    <mergeCell ref="N55:Q55"/>
    <mergeCell ref="B56:G56"/>
    <mergeCell ref="L56:M56"/>
    <mergeCell ref="N56:Q56"/>
    <mergeCell ref="B53:G53"/>
    <mergeCell ref="L53:M53"/>
    <mergeCell ref="N53:Q53"/>
    <mergeCell ref="B54:G54"/>
    <mergeCell ref="L54:M54"/>
    <mergeCell ref="N54:Q54"/>
    <mergeCell ref="B51:G51"/>
    <mergeCell ref="L51:M51"/>
    <mergeCell ref="N51:Q51"/>
    <mergeCell ref="B52:G52"/>
    <mergeCell ref="L52:M52"/>
    <mergeCell ref="N52:Q52"/>
    <mergeCell ref="B49:G49"/>
    <mergeCell ref="L49:M49"/>
    <mergeCell ref="N49:Q49"/>
    <mergeCell ref="B50:G50"/>
    <mergeCell ref="L50:M50"/>
    <mergeCell ref="N50:Q50"/>
    <mergeCell ref="B47:G47"/>
    <mergeCell ref="L47:M47"/>
    <mergeCell ref="N47:Q47"/>
    <mergeCell ref="B48:G48"/>
    <mergeCell ref="L48:M48"/>
    <mergeCell ref="N48:Q48"/>
    <mergeCell ref="B45:G45"/>
    <mergeCell ref="L45:M45"/>
    <mergeCell ref="N45:Q45"/>
    <mergeCell ref="B46:G46"/>
    <mergeCell ref="L46:M46"/>
    <mergeCell ref="N46:Q46"/>
    <mergeCell ref="B43:G43"/>
    <mergeCell ref="L43:M43"/>
    <mergeCell ref="N43:Q43"/>
    <mergeCell ref="B44:G44"/>
    <mergeCell ref="L44:M44"/>
    <mergeCell ref="N44:Q44"/>
    <mergeCell ref="B41:G41"/>
    <mergeCell ref="L41:M41"/>
    <mergeCell ref="N41:Q41"/>
    <mergeCell ref="B42:G42"/>
    <mergeCell ref="L42:M42"/>
    <mergeCell ref="N42:Q42"/>
    <mergeCell ref="B39:G39"/>
    <mergeCell ref="L39:M39"/>
    <mergeCell ref="N39:Q39"/>
    <mergeCell ref="B40:G40"/>
    <mergeCell ref="L40:M40"/>
    <mergeCell ref="N40:Q40"/>
    <mergeCell ref="B37:G37"/>
    <mergeCell ref="L37:M37"/>
    <mergeCell ref="N37:Q37"/>
    <mergeCell ref="B38:G38"/>
    <mergeCell ref="L38:M38"/>
    <mergeCell ref="N38:Q38"/>
    <mergeCell ref="B35:G35"/>
    <mergeCell ref="L35:M35"/>
    <mergeCell ref="N35:Q35"/>
    <mergeCell ref="B36:G36"/>
    <mergeCell ref="L36:M36"/>
    <mergeCell ref="N36:Q36"/>
    <mergeCell ref="B33:G33"/>
    <mergeCell ref="L33:M33"/>
    <mergeCell ref="N33:Q33"/>
    <mergeCell ref="B34:G34"/>
    <mergeCell ref="L34:M34"/>
    <mergeCell ref="N34:Q34"/>
    <mergeCell ref="B31:G31"/>
    <mergeCell ref="L31:M31"/>
    <mergeCell ref="N31:Q31"/>
    <mergeCell ref="B32:G32"/>
    <mergeCell ref="L32:M32"/>
    <mergeCell ref="N32:Q32"/>
    <mergeCell ref="B29:G29"/>
    <mergeCell ref="L29:M29"/>
    <mergeCell ref="N29:Q29"/>
    <mergeCell ref="B30:G30"/>
    <mergeCell ref="L30:M30"/>
    <mergeCell ref="N30:Q30"/>
    <mergeCell ref="B27:G27"/>
    <mergeCell ref="L27:M27"/>
    <mergeCell ref="N27:Q27"/>
    <mergeCell ref="B28:G28"/>
    <mergeCell ref="L28:M28"/>
    <mergeCell ref="N28:Q28"/>
    <mergeCell ref="B25:G25"/>
    <mergeCell ref="L25:M25"/>
    <mergeCell ref="N25:Q25"/>
    <mergeCell ref="B26:G26"/>
    <mergeCell ref="L26:M26"/>
    <mergeCell ref="N26:Q26"/>
    <mergeCell ref="B23:G23"/>
    <mergeCell ref="L23:M23"/>
    <mergeCell ref="N23:Q23"/>
    <mergeCell ref="B24:G24"/>
    <mergeCell ref="L24:M24"/>
    <mergeCell ref="N24:Q24"/>
    <mergeCell ref="B21:G21"/>
    <mergeCell ref="L21:M21"/>
    <mergeCell ref="N21:Q21"/>
    <mergeCell ref="B22:G22"/>
    <mergeCell ref="L22:M22"/>
    <mergeCell ref="N22:Q22"/>
    <mergeCell ref="B19:G19"/>
    <mergeCell ref="L19:M19"/>
    <mergeCell ref="N19:Q19"/>
    <mergeCell ref="B20:G20"/>
    <mergeCell ref="L20:M20"/>
    <mergeCell ref="N20:Q20"/>
    <mergeCell ref="B17:G17"/>
    <mergeCell ref="L17:M17"/>
    <mergeCell ref="N17:Q17"/>
    <mergeCell ref="B18:G18"/>
    <mergeCell ref="L18:M18"/>
    <mergeCell ref="N18:Q18"/>
    <mergeCell ref="B15:G15"/>
    <mergeCell ref="L15:M15"/>
    <mergeCell ref="N15:Q15"/>
    <mergeCell ref="B16:G16"/>
    <mergeCell ref="L16:M16"/>
    <mergeCell ref="N16:Q16"/>
    <mergeCell ref="B13:G13"/>
    <mergeCell ref="L13:M13"/>
    <mergeCell ref="N13:Q13"/>
    <mergeCell ref="B14:G14"/>
    <mergeCell ref="L14:M14"/>
    <mergeCell ref="N14:Q14"/>
    <mergeCell ref="N10:Q10"/>
    <mergeCell ref="B11:G11"/>
    <mergeCell ref="L11:M11"/>
    <mergeCell ref="N11:Q11"/>
    <mergeCell ref="B12:G12"/>
    <mergeCell ref="L12:M12"/>
    <mergeCell ref="N12:Q12"/>
    <mergeCell ref="D3:D4"/>
    <mergeCell ref="B8:G8"/>
    <mergeCell ref="H8:M8"/>
    <mergeCell ref="B9:G9"/>
    <mergeCell ref="L9:M9"/>
    <mergeCell ref="B10:G10"/>
    <mergeCell ref="L10:M10"/>
  </mergeCells>
  <pageMargins left="0.39370078740157483" right="0.39370078740157483" top="0.51181102362204722" bottom="0.51181102362204722" header="0.19685039370078741" footer="0.19685039370078741"/>
  <pageSetup scale="59" fitToHeight="0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64"/>
  <sheetViews>
    <sheetView topLeftCell="A91" zoomScale="80" zoomScaleNormal="80" workbookViewId="0">
      <selection activeCell="H100" sqref="H100"/>
    </sheetView>
  </sheetViews>
  <sheetFormatPr baseColWidth="10" defaultColWidth="8.85546875" defaultRowHeight="12.75" x14ac:dyDescent="0.2"/>
  <cols>
    <col min="1" max="1" width="0.7109375" style="311" customWidth="1"/>
    <col min="2" max="2" width="6.5703125" style="311" customWidth="1"/>
    <col min="3" max="3" width="17.28515625" style="311" customWidth="1"/>
    <col min="4" max="4" width="8.85546875" style="311" customWidth="1"/>
    <col min="5" max="5" width="6" style="311" customWidth="1"/>
    <col min="6" max="6" width="7" style="311" customWidth="1"/>
    <col min="7" max="7" width="4" style="311" customWidth="1"/>
    <col min="8" max="8" width="19" style="311" customWidth="1"/>
    <col min="9" max="9" width="18.140625" style="311" customWidth="1"/>
    <col min="10" max="10" width="18.85546875" style="311" customWidth="1"/>
    <col min="11" max="11" width="17.28515625" style="311" customWidth="1"/>
    <col min="12" max="12" width="10.28515625" style="311" customWidth="1"/>
    <col min="13" max="13" width="2.28515625" style="311" customWidth="1"/>
    <col min="14" max="14" width="5" style="311" customWidth="1"/>
    <col min="15" max="15" width="3.28515625" style="311" customWidth="1"/>
    <col min="16" max="16" width="10" style="311" customWidth="1"/>
    <col min="17" max="17" width="4.5703125" style="311" customWidth="1"/>
    <col min="18" max="18" width="0.5703125" style="311" customWidth="1"/>
    <col min="19" max="16384" width="8.85546875" style="311"/>
  </cols>
  <sheetData>
    <row r="1" spans="2:17" ht="3" customHeight="1" x14ac:dyDescent="0.2"/>
    <row r="2" spans="2:17" ht="11.45" customHeight="1" x14ac:dyDescent="0.2">
      <c r="B2" s="368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6"/>
    </row>
    <row r="3" spans="2:17" ht="11.45" customHeight="1" x14ac:dyDescent="0.2">
      <c r="B3" s="364"/>
      <c r="C3" s="362"/>
      <c r="D3" s="365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1"/>
    </row>
    <row r="4" spans="2:17" ht="56.65" customHeight="1" x14ac:dyDescent="0.2">
      <c r="B4" s="364"/>
      <c r="C4" s="362"/>
      <c r="D4" s="365"/>
      <c r="E4" s="362"/>
      <c r="F4" s="362"/>
      <c r="G4" s="363" t="s">
        <v>464</v>
      </c>
      <c r="H4" s="363"/>
      <c r="I4" s="363"/>
      <c r="J4" s="363"/>
      <c r="K4" s="363"/>
      <c r="L4" s="363"/>
      <c r="M4" s="363"/>
      <c r="N4" s="363"/>
      <c r="O4" s="362"/>
      <c r="P4" s="362"/>
      <c r="Q4" s="361"/>
    </row>
    <row r="5" spans="2:17" ht="9.6" customHeight="1" x14ac:dyDescent="0.2">
      <c r="B5" s="364"/>
      <c r="C5" s="362"/>
      <c r="D5" s="365"/>
      <c r="E5" s="362"/>
      <c r="F5" s="362"/>
      <c r="G5" s="363"/>
      <c r="H5" s="363"/>
      <c r="I5" s="363"/>
      <c r="J5" s="363"/>
      <c r="K5" s="363"/>
      <c r="L5" s="363"/>
      <c r="M5" s="363"/>
      <c r="N5" s="363"/>
      <c r="O5" s="362"/>
      <c r="P5" s="362"/>
      <c r="Q5" s="361"/>
    </row>
    <row r="6" spans="2:17" x14ac:dyDescent="0.2">
      <c r="B6" s="364"/>
      <c r="C6" s="362"/>
      <c r="D6" s="362"/>
      <c r="E6" s="362"/>
      <c r="F6" s="362"/>
      <c r="G6" s="363"/>
      <c r="H6" s="363"/>
      <c r="I6" s="363"/>
      <c r="J6" s="363"/>
      <c r="K6" s="363"/>
      <c r="L6" s="363"/>
      <c r="M6" s="363"/>
      <c r="N6" s="363"/>
      <c r="O6" s="362"/>
      <c r="P6" s="362"/>
      <c r="Q6" s="361"/>
    </row>
    <row r="7" spans="2:17" ht="15" customHeight="1" x14ac:dyDescent="0.2">
      <c r="B7" s="360"/>
      <c r="C7" s="359"/>
      <c r="D7" s="359"/>
      <c r="E7" s="359"/>
      <c r="F7" s="359"/>
      <c r="G7" s="359"/>
      <c r="H7" s="359"/>
      <c r="I7" s="359"/>
      <c r="J7" s="359"/>
      <c r="K7" s="359"/>
      <c r="L7" s="359"/>
      <c r="M7" s="359"/>
      <c r="N7" s="359"/>
      <c r="O7" s="359"/>
      <c r="P7" s="359"/>
      <c r="Q7" s="358"/>
    </row>
    <row r="8" spans="2:17" ht="10.15" customHeight="1" x14ac:dyDescent="0.2"/>
    <row r="9" spans="2:17" ht="5.0999999999999996" customHeight="1" x14ac:dyDescent="0.2"/>
    <row r="10" spans="2:17" ht="16.899999999999999" customHeight="1" x14ac:dyDescent="0.2">
      <c r="B10" s="355"/>
      <c r="C10" s="357"/>
      <c r="D10" s="357"/>
      <c r="E10" s="357"/>
      <c r="F10" s="357"/>
      <c r="G10" s="357"/>
      <c r="H10" s="349" t="s">
        <v>431</v>
      </c>
      <c r="I10" s="356"/>
      <c r="J10" s="356"/>
      <c r="K10" s="356"/>
      <c r="L10" s="356"/>
      <c r="M10" s="356"/>
      <c r="N10" s="348"/>
      <c r="O10" s="353"/>
      <c r="P10" s="357"/>
      <c r="Q10" s="383"/>
    </row>
    <row r="11" spans="2:17" ht="27" x14ac:dyDescent="0.2">
      <c r="B11" s="382" t="s">
        <v>130</v>
      </c>
      <c r="C11" s="380"/>
      <c r="D11" s="380"/>
      <c r="E11" s="380"/>
      <c r="F11" s="380"/>
      <c r="G11" s="380"/>
      <c r="H11" s="350" t="s">
        <v>131</v>
      </c>
      <c r="I11" s="350" t="s">
        <v>463</v>
      </c>
      <c r="J11" s="350" t="s">
        <v>344</v>
      </c>
      <c r="K11" s="350" t="s">
        <v>113</v>
      </c>
      <c r="L11" s="349" t="s">
        <v>132</v>
      </c>
      <c r="M11" s="356"/>
      <c r="N11" s="348"/>
      <c r="O11" s="381" t="s">
        <v>430</v>
      </c>
      <c r="P11" s="380"/>
      <c r="Q11" s="379"/>
    </row>
    <row r="12" spans="2:17" ht="22.9" customHeight="1" x14ac:dyDescent="0.2">
      <c r="B12" s="344" t="s">
        <v>428</v>
      </c>
      <c r="C12" s="319"/>
      <c r="D12" s="319"/>
      <c r="E12" s="319"/>
      <c r="F12" s="319"/>
      <c r="G12" s="319"/>
      <c r="H12" s="343">
        <v>9721694326</v>
      </c>
      <c r="I12" s="343">
        <v>377226546.68000001</v>
      </c>
      <c r="J12" s="343">
        <v>10098920872.68</v>
      </c>
      <c r="K12" s="343">
        <v>4442264227.9499998</v>
      </c>
      <c r="L12" s="342">
        <v>4270543040.3600001</v>
      </c>
      <c r="M12" s="319"/>
      <c r="N12" s="319"/>
      <c r="O12" s="341">
        <v>5656656644.7299995</v>
      </c>
      <c r="P12" s="319"/>
      <c r="Q12" s="318"/>
    </row>
    <row r="13" spans="2:17" ht="22.9" customHeight="1" x14ac:dyDescent="0.2">
      <c r="B13" s="328" t="s">
        <v>462</v>
      </c>
      <c r="C13" s="369"/>
      <c r="D13" s="369"/>
      <c r="E13" s="369"/>
      <c r="F13" s="369"/>
      <c r="G13" s="369"/>
      <c r="H13" s="326">
        <v>195850327</v>
      </c>
      <c r="I13" s="326">
        <v>93713161.370000005</v>
      </c>
      <c r="J13" s="326">
        <v>289563488.37</v>
      </c>
      <c r="K13" s="326">
        <v>169945651.37</v>
      </c>
      <c r="L13" s="325">
        <v>161858932.63</v>
      </c>
      <c r="M13" s="319"/>
      <c r="N13" s="319"/>
      <c r="O13" s="324">
        <v>119617837</v>
      </c>
      <c r="P13" s="319"/>
      <c r="Q13" s="318"/>
    </row>
    <row r="14" spans="2:17" ht="22.9" customHeight="1" x14ac:dyDescent="0.2">
      <c r="B14" s="328" t="s">
        <v>452</v>
      </c>
      <c r="C14" s="369"/>
      <c r="D14" s="369"/>
      <c r="E14" s="369"/>
      <c r="F14" s="369"/>
      <c r="G14" s="369"/>
      <c r="H14" s="326">
        <v>413593163</v>
      </c>
      <c r="I14" s="326">
        <v>38462951.909999996</v>
      </c>
      <c r="J14" s="326">
        <v>452056114.91000003</v>
      </c>
      <c r="K14" s="326">
        <v>220724677.13</v>
      </c>
      <c r="L14" s="325">
        <v>218483593.46000001</v>
      </c>
      <c r="M14" s="319"/>
      <c r="N14" s="319"/>
      <c r="O14" s="324">
        <v>231331437.78</v>
      </c>
      <c r="P14" s="319"/>
      <c r="Q14" s="318"/>
    </row>
    <row r="15" spans="2:17" ht="22.9" customHeight="1" x14ac:dyDescent="0.2">
      <c r="B15" s="328" t="s">
        <v>451</v>
      </c>
      <c r="C15" s="369"/>
      <c r="D15" s="369"/>
      <c r="E15" s="369"/>
      <c r="F15" s="369"/>
      <c r="G15" s="369"/>
      <c r="H15" s="326">
        <v>259710827</v>
      </c>
      <c r="I15" s="326">
        <v>-7261764.5</v>
      </c>
      <c r="J15" s="326">
        <v>252449062.5</v>
      </c>
      <c r="K15" s="326">
        <v>94445130.219999999</v>
      </c>
      <c r="L15" s="325">
        <v>87561315.790000007</v>
      </c>
      <c r="M15" s="319"/>
      <c r="N15" s="319"/>
      <c r="O15" s="324">
        <v>158003932.28</v>
      </c>
      <c r="P15" s="319"/>
      <c r="Q15" s="318"/>
    </row>
    <row r="16" spans="2:17" ht="22.9" customHeight="1" x14ac:dyDescent="0.2">
      <c r="B16" s="328" t="s">
        <v>461</v>
      </c>
      <c r="C16" s="369"/>
      <c r="D16" s="369"/>
      <c r="E16" s="369"/>
      <c r="F16" s="369"/>
      <c r="G16" s="369"/>
      <c r="H16" s="326">
        <v>176510612</v>
      </c>
      <c r="I16" s="326">
        <v>13182380.16</v>
      </c>
      <c r="J16" s="326">
        <v>189692992.16</v>
      </c>
      <c r="K16" s="326">
        <v>85270321.730000004</v>
      </c>
      <c r="L16" s="325">
        <v>80921234.780000001</v>
      </c>
      <c r="M16" s="319"/>
      <c r="N16" s="319"/>
      <c r="O16" s="324">
        <v>104422670.43000001</v>
      </c>
      <c r="P16" s="319"/>
      <c r="Q16" s="318"/>
    </row>
    <row r="17" spans="2:17" ht="22.9" customHeight="1" x14ac:dyDescent="0.2">
      <c r="B17" s="328" t="s">
        <v>460</v>
      </c>
      <c r="C17" s="369"/>
      <c r="D17" s="369"/>
      <c r="E17" s="369"/>
      <c r="F17" s="369"/>
      <c r="G17" s="369"/>
      <c r="H17" s="326">
        <v>58782153</v>
      </c>
      <c r="I17" s="326">
        <v>4546413.59</v>
      </c>
      <c r="J17" s="326">
        <v>63328566.590000004</v>
      </c>
      <c r="K17" s="326">
        <v>32134743.760000002</v>
      </c>
      <c r="L17" s="325">
        <v>31503078.09</v>
      </c>
      <c r="M17" s="319"/>
      <c r="N17" s="319"/>
      <c r="O17" s="324">
        <v>31193822.829999998</v>
      </c>
      <c r="P17" s="319"/>
      <c r="Q17" s="318"/>
    </row>
    <row r="18" spans="2:17" ht="22.9" customHeight="1" x14ac:dyDescent="0.2">
      <c r="B18" s="328" t="s">
        <v>459</v>
      </c>
      <c r="C18" s="369"/>
      <c r="D18" s="369"/>
      <c r="E18" s="369"/>
      <c r="F18" s="369"/>
      <c r="G18" s="369"/>
      <c r="H18" s="326">
        <v>43867489</v>
      </c>
      <c r="I18" s="326">
        <v>5524137.2599999998</v>
      </c>
      <c r="J18" s="326">
        <v>49391626.259999998</v>
      </c>
      <c r="K18" s="326">
        <v>22892856.030000001</v>
      </c>
      <c r="L18" s="325">
        <v>21106580.09</v>
      </c>
      <c r="M18" s="319"/>
      <c r="N18" s="319"/>
      <c r="O18" s="324">
        <v>26498770.23</v>
      </c>
      <c r="P18" s="319"/>
      <c r="Q18" s="318"/>
    </row>
    <row r="19" spans="2:17" ht="22.9" customHeight="1" x14ac:dyDescent="0.2">
      <c r="B19" s="328" t="s">
        <v>450</v>
      </c>
      <c r="C19" s="369"/>
      <c r="D19" s="369"/>
      <c r="E19" s="369"/>
      <c r="F19" s="369"/>
      <c r="G19" s="369"/>
      <c r="H19" s="326">
        <v>407272701</v>
      </c>
      <c r="I19" s="326">
        <v>-1460790.23</v>
      </c>
      <c r="J19" s="326">
        <v>405811910.76999998</v>
      </c>
      <c r="K19" s="326">
        <v>153361075.36000001</v>
      </c>
      <c r="L19" s="325">
        <v>146530076.43000001</v>
      </c>
      <c r="M19" s="319"/>
      <c r="N19" s="319"/>
      <c r="O19" s="324">
        <v>252450835.41</v>
      </c>
      <c r="P19" s="319"/>
      <c r="Q19" s="318"/>
    </row>
    <row r="20" spans="2:17" ht="22.9" customHeight="1" x14ac:dyDescent="0.2">
      <c r="B20" s="328" t="s">
        <v>449</v>
      </c>
      <c r="C20" s="369"/>
      <c r="D20" s="369"/>
      <c r="E20" s="369"/>
      <c r="F20" s="369"/>
      <c r="G20" s="369"/>
      <c r="H20" s="326">
        <v>173779830</v>
      </c>
      <c r="I20" s="326">
        <v>6167817.1200000001</v>
      </c>
      <c r="J20" s="326">
        <v>179947647.12</v>
      </c>
      <c r="K20" s="326">
        <v>71013761.680000007</v>
      </c>
      <c r="L20" s="325">
        <v>67156203.549999997</v>
      </c>
      <c r="M20" s="319"/>
      <c r="N20" s="319"/>
      <c r="O20" s="324">
        <v>108933885.44</v>
      </c>
      <c r="P20" s="319"/>
      <c r="Q20" s="318"/>
    </row>
    <row r="21" spans="2:17" ht="22.9" customHeight="1" x14ac:dyDescent="0.2">
      <c r="B21" s="328" t="s">
        <v>448</v>
      </c>
      <c r="C21" s="369"/>
      <c r="D21" s="369"/>
      <c r="E21" s="369"/>
      <c r="F21" s="369"/>
      <c r="G21" s="369"/>
      <c r="H21" s="326">
        <v>378302637</v>
      </c>
      <c r="I21" s="326">
        <v>-16782664.300000001</v>
      </c>
      <c r="J21" s="326">
        <v>361519972.69999999</v>
      </c>
      <c r="K21" s="326">
        <v>205199697.03999999</v>
      </c>
      <c r="L21" s="325">
        <v>199481313.13</v>
      </c>
      <c r="M21" s="319"/>
      <c r="N21" s="319"/>
      <c r="O21" s="324">
        <v>156320275.66</v>
      </c>
      <c r="P21" s="319"/>
      <c r="Q21" s="318"/>
    </row>
    <row r="22" spans="2:17" ht="22.9" customHeight="1" x14ac:dyDescent="0.2">
      <c r="B22" s="328" t="s">
        <v>447</v>
      </c>
      <c r="C22" s="369"/>
      <c r="D22" s="369"/>
      <c r="E22" s="369"/>
      <c r="F22" s="369"/>
      <c r="G22" s="369"/>
      <c r="H22" s="326">
        <v>174586236</v>
      </c>
      <c r="I22" s="326">
        <v>14083158.73</v>
      </c>
      <c r="J22" s="326">
        <v>188669394.72999999</v>
      </c>
      <c r="K22" s="326">
        <v>76471509.819999993</v>
      </c>
      <c r="L22" s="325">
        <v>65428033.649999999</v>
      </c>
      <c r="M22" s="319"/>
      <c r="N22" s="319"/>
      <c r="O22" s="324">
        <v>112197884.91</v>
      </c>
      <c r="P22" s="319"/>
      <c r="Q22" s="318"/>
    </row>
    <row r="23" spans="2:17" ht="22.9" customHeight="1" x14ac:dyDescent="0.2">
      <c r="B23" s="328" t="s">
        <v>458</v>
      </c>
      <c r="C23" s="369"/>
      <c r="D23" s="369"/>
      <c r="E23" s="369"/>
      <c r="F23" s="369"/>
      <c r="G23" s="369"/>
      <c r="H23" s="326">
        <v>20226055</v>
      </c>
      <c r="I23" s="326">
        <v>-130973.49</v>
      </c>
      <c r="J23" s="326">
        <v>20095081.510000002</v>
      </c>
      <c r="K23" s="326">
        <v>3091997</v>
      </c>
      <c r="L23" s="325">
        <v>3004895.98</v>
      </c>
      <c r="M23" s="319"/>
      <c r="N23" s="319"/>
      <c r="O23" s="324">
        <v>17003084.510000002</v>
      </c>
      <c r="P23" s="319"/>
      <c r="Q23" s="318"/>
    </row>
    <row r="24" spans="2:17" ht="22.9" customHeight="1" x14ac:dyDescent="0.2">
      <c r="B24" s="328" t="s">
        <v>457</v>
      </c>
      <c r="C24" s="369"/>
      <c r="D24" s="369"/>
      <c r="E24" s="369"/>
      <c r="F24" s="369"/>
      <c r="G24" s="369"/>
      <c r="H24" s="326">
        <v>54755167</v>
      </c>
      <c r="I24" s="326">
        <v>4151518.07</v>
      </c>
      <c r="J24" s="326">
        <v>58906685.07</v>
      </c>
      <c r="K24" s="326">
        <v>32705183.370000001</v>
      </c>
      <c r="L24" s="325">
        <v>31670679.890000001</v>
      </c>
      <c r="M24" s="319"/>
      <c r="N24" s="319"/>
      <c r="O24" s="324">
        <v>26201501.699999999</v>
      </c>
      <c r="P24" s="319"/>
      <c r="Q24" s="318"/>
    </row>
    <row r="25" spans="2:17" ht="22.9" customHeight="1" x14ac:dyDescent="0.2">
      <c r="B25" s="328" t="s">
        <v>446</v>
      </c>
      <c r="C25" s="369"/>
      <c r="D25" s="369"/>
      <c r="E25" s="369"/>
      <c r="F25" s="369"/>
      <c r="G25" s="369"/>
      <c r="H25" s="326">
        <v>115753226</v>
      </c>
      <c r="I25" s="326">
        <v>19534038.989999998</v>
      </c>
      <c r="J25" s="326">
        <v>135287264.99000001</v>
      </c>
      <c r="K25" s="326">
        <v>65596597.140000001</v>
      </c>
      <c r="L25" s="325">
        <v>58114227.210000001</v>
      </c>
      <c r="M25" s="319"/>
      <c r="N25" s="319"/>
      <c r="O25" s="324">
        <v>69690667.849999994</v>
      </c>
      <c r="P25" s="319"/>
      <c r="Q25" s="318"/>
    </row>
    <row r="26" spans="2:17" ht="22.9" customHeight="1" x14ac:dyDescent="0.2">
      <c r="B26" s="328" t="s">
        <v>456</v>
      </c>
      <c r="C26" s="369"/>
      <c r="D26" s="369"/>
      <c r="E26" s="369"/>
      <c r="F26" s="369"/>
      <c r="G26" s="369"/>
      <c r="H26" s="326">
        <v>55640719</v>
      </c>
      <c r="I26" s="326">
        <v>26392735.030000001</v>
      </c>
      <c r="J26" s="326">
        <v>82033454.030000001</v>
      </c>
      <c r="K26" s="326">
        <v>32344785.239999998</v>
      </c>
      <c r="L26" s="325">
        <v>31821176.239999998</v>
      </c>
      <c r="M26" s="319"/>
      <c r="N26" s="319"/>
      <c r="O26" s="324">
        <v>49688668.789999999</v>
      </c>
      <c r="P26" s="319"/>
      <c r="Q26" s="318"/>
    </row>
    <row r="27" spans="2:17" ht="22.9" customHeight="1" x14ac:dyDescent="0.2">
      <c r="B27" s="328" t="s">
        <v>445</v>
      </c>
      <c r="C27" s="369"/>
      <c r="D27" s="369"/>
      <c r="E27" s="369"/>
      <c r="F27" s="369"/>
      <c r="G27" s="369"/>
      <c r="H27" s="326">
        <v>40818555</v>
      </c>
      <c r="I27" s="326">
        <v>3642978.34</v>
      </c>
      <c r="J27" s="326">
        <v>44461533.340000004</v>
      </c>
      <c r="K27" s="326">
        <v>22603517.75</v>
      </c>
      <c r="L27" s="325">
        <v>22051695.48</v>
      </c>
      <c r="M27" s="319"/>
      <c r="N27" s="319"/>
      <c r="O27" s="324">
        <v>21858015.59</v>
      </c>
      <c r="P27" s="319"/>
      <c r="Q27" s="318"/>
    </row>
    <row r="28" spans="2:17" ht="27.6" customHeight="1" x14ac:dyDescent="0.2">
      <c r="B28" s="328" t="s">
        <v>444</v>
      </c>
      <c r="C28" s="369"/>
      <c r="D28" s="369"/>
      <c r="E28" s="369"/>
      <c r="F28" s="369"/>
      <c r="G28" s="369"/>
      <c r="H28" s="326">
        <v>752736134</v>
      </c>
      <c r="I28" s="326">
        <v>62613730.609999999</v>
      </c>
      <c r="J28" s="326">
        <v>815349864.61000001</v>
      </c>
      <c r="K28" s="326">
        <v>131527000.22</v>
      </c>
      <c r="L28" s="325">
        <v>128627498.01000001</v>
      </c>
      <c r="M28" s="319"/>
      <c r="N28" s="319"/>
      <c r="O28" s="324">
        <v>683822864.38999999</v>
      </c>
      <c r="P28" s="319"/>
      <c r="Q28" s="318"/>
    </row>
    <row r="29" spans="2:17" ht="22.9" customHeight="1" x14ac:dyDescent="0.2">
      <c r="B29" s="328" t="s">
        <v>443</v>
      </c>
      <c r="C29" s="369"/>
      <c r="D29" s="369"/>
      <c r="E29" s="369"/>
      <c r="F29" s="369"/>
      <c r="G29" s="369"/>
      <c r="H29" s="326">
        <v>74335766</v>
      </c>
      <c r="I29" s="326">
        <v>-349239.69</v>
      </c>
      <c r="J29" s="326">
        <v>73986526.310000002</v>
      </c>
      <c r="K29" s="326">
        <v>36652208.579999998</v>
      </c>
      <c r="L29" s="325">
        <v>34298550.439999998</v>
      </c>
      <c r="M29" s="319"/>
      <c r="N29" s="319"/>
      <c r="O29" s="324">
        <v>37334317.729999997</v>
      </c>
      <c r="P29" s="319"/>
      <c r="Q29" s="318"/>
    </row>
    <row r="30" spans="2:17" ht="22.9" customHeight="1" x14ac:dyDescent="0.2">
      <c r="B30" s="328" t="s">
        <v>442</v>
      </c>
      <c r="C30" s="369"/>
      <c r="D30" s="369"/>
      <c r="E30" s="369"/>
      <c r="F30" s="369"/>
      <c r="G30" s="369"/>
      <c r="H30" s="326">
        <v>42884935</v>
      </c>
      <c r="I30" s="326">
        <v>1173967.81</v>
      </c>
      <c r="J30" s="326">
        <v>44058902.810000002</v>
      </c>
      <c r="K30" s="326">
        <v>15468062.35</v>
      </c>
      <c r="L30" s="325">
        <v>14856109.390000001</v>
      </c>
      <c r="M30" s="319"/>
      <c r="N30" s="319"/>
      <c r="O30" s="324">
        <v>28590840.460000001</v>
      </c>
      <c r="P30" s="319"/>
      <c r="Q30" s="318"/>
    </row>
    <row r="31" spans="2:17" ht="22.9" customHeight="1" x14ac:dyDescent="0.2">
      <c r="B31" s="328" t="s">
        <v>441</v>
      </c>
      <c r="C31" s="369"/>
      <c r="D31" s="369"/>
      <c r="E31" s="369"/>
      <c r="F31" s="369"/>
      <c r="G31" s="369"/>
      <c r="H31" s="326">
        <v>621578449</v>
      </c>
      <c r="I31" s="326">
        <v>17923426.710000001</v>
      </c>
      <c r="J31" s="326">
        <v>639501875.71000004</v>
      </c>
      <c r="K31" s="326">
        <v>275331556.29000002</v>
      </c>
      <c r="L31" s="325">
        <v>265663558.25999999</v>
      </c>
      <c r="M31" s="319"/>
      <c r="N31" s="319"/>
      <c r="O31" s="324">
        <v>364170319.42000002</v>
      </c>
      <c r="P31" s="319"/>
      <c r="Q31" s="318"/>
    </row>
    <row r="32" spans="2:17" ht="22.9" customHeight="1" x14ac:dyDescent="0.2">
      <c r="B32" s="328" t="s">
        <v>440</v>
      </c>
      <c r="C32" s="369"/>
      <c r="D32" s="369"/>
      <c r="E32" s="369"/>
      <c r="F32" s="369"/>
      <c r="G32" s="369"/>
      <c r="H32" s="326">
        <v>104547671</v>
      </c>
      <c r="I32" s="326">
        <v>-2984811.28</v>
      </c>
      <c r="J32" s="326">
        <v>101562859.72</v>
      </c>
      <c r="K32" s="326">
        <v>29513838.260000002</v>
      </c>
      <c r="L32" s="325">
        <v>29082735.48</v>
      </c>
      <c r="M32" s="319"/>
      <c r="N32" s="319"/>
      <c r="O32" s="324">
        <v>72049021.459999993</v>
      </c>
      <c r="P32" s="319"/>
      <c r="Q32" s="318"/>
    </row>
    <row r="33" spans="2:17" ht="22.9" customHeight="1" x14ac:dyDescent="0.2">
      <c r="B33" s="328" t="s">
        <v>455</v>
      </c>
      <c r="C33" s="369"/>
      <c r="D33" s="369"/>
      <c r="E33" s="369"/>
      <c r="F33" s="369"/>
      <c r="G33" s="369"/>
      <c r="H33" s="326">
        <v>19337632</v>
      </c>
      <c r="I33" s="326">
        <v>4760.3</v>
      </c>
      <c r="J33" s="326">
        <v>19342392.300000001</v>
      </c>
      <c r="K33" s="326">
        <v>7951905.9199999999</v>
      </c>
      <c r="L33" s="325">
        <v>7633645.8200000003</v>
      </c>
      <c r="M33" s="319"/>
      <c r="N33" s="319"/>
      <c r="O33" s="324">
        <v>11390486.380000001</v>
      </c>
      <c r="P33" s="319"/>
      <c r="Q33" s="318"/>
    </row>
    <row r="34" spans="2:17" ht="22.9" customHeight="1" x14ac:dyDescent="0.2">
      <c r="B34" s="328" t="s">
        <v>439</v>
      </c>
      <c r="C34" s="369"/>
      <c r="D34" s="369"/>
      <c r="E34" s="369"/>
      <c r="F34" s="369"/>
      <c r="G34" s="369"/>
      <c r="H34" s="326">
        <v>408362202</v>
      </c>
      <c r="I34" s="326">
        <v>7922265.2800000003</v>
      </c>
      <c r="J34" s="326">
        <v>416284467.27999997</v>
      </c>
      <c r="K34" s="326">
        <v>185414480.97</v>
      </c>
      <c r="L34" s="325">
        <v>177855031.16</v>
      </c>
      <c r="M34" s="319"/>
      <c r="N34" s="319"/>
      <c r="O34" s="324">
        <v>230869986.31</v>
      </c>
      <c r="P34" s="319"/>
      <c r="Q34" s="318"/>
    </row>
    <row r="35" spans="2:17" ht="22.9" customHeight="1" x14ac:dyDescent="0.2">
      <c r="B35" s="328" t="s">
        <v>438</v>
      </c>
      <c r="C35" s="369"/>
      <c r="D35" s="369"/>
      <c r="E35" s="369"/>
      <c r="F35" s="369"/>
      <c r="G35" s="369"/>
      <c r="H35" s="326">
        <v>269252265</v>
      </c>
      <c r="I35" s="326">
        <v>4725874</v>
      </c>
      <c r="J35" s="326">
        <v>273978139</v>
      </c>
      <c r="K35" s="326">
        <v>140003897.28</v>
      </c>
      <c r="L35" s="325">
        <v>134943356.38999999</v>
      </c>
      <c r="M35" s="319"/>
      <c r="N35" s="319"/>
      <c r="O35" s="324">
        <v>133974241.72</v>
      </c>
      <c r="P35" s="319"/>
      <c r="Q35" s="318"/>
    </row>
    <row r="36" spans="2:17" ht="22.9" customHeight="1" x14ac:dyDescent="0.2">
      <c r="B36" s="328" t="s">
        <v>454</v>
      </c>
      <c r="C36" s="369"/>
      <c r="D36" s="369"/>
      <c r="E36" s="369"/>
      <c r="F36" s="369"/>
      <c r="G36" s="369"/>
      <c r="H36" s="326">
        <v>219870069</v>
      </c>
      <c r="I36" s="326">
        <v>180441</v>
      </c>
      <c r="J36" s="326">
        <v>220050510</v>
      </c>
      <c r="K36" s="326">
        <v>112377740</v>
      </c>
      <c r="L36" s="325">
        <v>112377740</v>
      </c>
      <c r="M36" s="319"/>
      <c r="N36" s="319"/>
      <c r="O36" s="324">
        <v>107672770</v>
      </c>
      <c r="P36" s="319"/>
      <c r="Q36" s="318"/>
    </row>
    <row r="37" spans="2:17" ht="22.9" customHeight="1" x14ac:dyDescent="0.2">
      <c r="B37" s="328" t="s">
        <v>437</v>
      </c>
      <c r="C37" s="369"/>
      <c r="D37" s="369"/>
      <c r="E37" s="369"/>
      <c r="F37" s="369"/>
      <c r="G37" s="369"/>
      <c r="H37" s="326">
        <v>289413879</v>
      </c>
      <c r="I37" s="326">
        <v>660762.1</v>
      </c>
      <c r="J37" s="326">
        <v>290074641.10000002</v>
      </c>
      <c r="K37" s="326">
        <v>145236106.88999999</v>
      </c>
      <c r="L37" s="325">
        <v>145236106.88999999</v>
      </c>
      <c r="M37" s="319"/>
      <c r="N37" s="319"/>
      <c r="O37" s="324">
        <v>144838534.21000001</v>
      </c>
      <c r="P37" s="319"/>
      <c r="Q37" s="318"/>
    </row>
    <row r="38" spans="2:17" ht="22.9" customHeight="1" x14ac:dyDescent="0.2">
      <c r="B38" s="328" t="s">
        <v>453</v>
      </c>
      <c r="C38" s="369"/>
      <c r="D38" s="369"/>
      <c r="E38" s="369"/>
      <c r="F38" s="369"/>
      <c r="G38" s="369"/>
      <c r="H38" s="326">
        <v>189786294</v>
      </c>
      <c r="I38" s="326">
        <v>0</v>
      </c>
      <c r="J38" s="326">
        <v>189786294</v>
      </c>
      <c r="K38" s="326">
        <v>94529188</v>
      </c>
      <c r="L38" s="325">
        <v>91409537</v>
      </c>
      <c r="M38" s="319"/>
      <c r="N38" s="319"/>
      <c r="O38" s="324">
        <v>95257106</v>
      </c>
      <c r="P38" s="319"/>
      <c r="Q38" s="318"/>
    </row>
    <row r="39" spans="2:17" ht="22.9" customHeight="1" x14ac:dyDescent="0.2">
      <c r="B39" s="328" t="s">
        <v>436</v>
      </c>
      <c r="C39" s="369"/>
      <c r="D39" s="369"/>
      <c r="E39" s="369"/>
      <c r="F39" s="369"/>
      <c r="G39" s="369"/>
      <c r="H39" s="326">
        <v>1903977331</v>
      </c>
      <c r="I39" s="326">
        <v>83955236.769999996</v>
      </c>
      <c r="J39" s="326">
        <v>1987932567.77</v>
      </c>
      <c r="K39" s="326">
        <v>834688947.73000002</v>
      </c>
      <c r="L39" s="325">
        <v>783570124.29999995</v>
      </c>
      <c r="M39" s="319"/>
      <c r="N39" s="319"/>
      <c r="O39" s="324">
        <v>1153243620.04</v>
      </c>
      <c r="P39" s="319"/>
      <c r="Q39" s="318"/>
    </row>
    <row r="40" spans="2:17" ht="22.9" customHeight="1" x14ac:dyDescent="0.2">
      <c r="B40" s="328" t="s">
        <v>435</v>
      </c>
      <c r="C40" s="369"/>
      <c r="D40" s="369"/>
      <c r="E40" s="369"/>
      <c r="F40" s="369"/>
      <c r="G40" s="369"/>
      <c r="H40" s="326">
        <v>107160000</v>
      </c>
      <c r="I40" s="326">
        <v>0</v>
      </c>
      <c r="J40" s="326">
        <v>107160000</v>
      </c>
      <c r="K40" s="326">
        <v>47521780</v>
      </c>
      <c r="L40" s="325">
        <v>20050000</v>
      </c>
      <c r="M40" s="319"/>
      <c r="N40" s="319"/>
      <c r="O40" s="324">
        <v>59638220</v>
      </c>
      <c r="P40" s="319"/>
      <c r="Q40" s="318"/>
    </row>
    <row r="41" spans="2:17" ht="22.9" customHeight="1" x14ac:dyDescent="0.2">
      <c r="B41" s="328" t="s">
        <v>434</v>
      </c>
      <c r="C41" s="369"/>
      <c r="D41" s="369"/>
      <c r="E41" s="369"/>
      <c r="F41" s="369"/>
      <c r="G41" s="369"/>
      <c r="H41" s="326">
        <v>2149002002</v>
      </c>
      <c r="I41" s="326">
        <v>-2364964.98</v>
      </c>
      <c r="J41" s="326">
        <v>2146637037.02</v>
      </c>
      <c r="K41" s="326">
        <v>1098246010.8199999</v>
      </c>
      <c r="L41" s="325">
        <v>1098246010.8199999</v>
      </c>
      <c r="M41" s="319"/>
      <c r="N41" s="319"/>
      <c r="O41" s="324">
        <v>1048391026.2</v>
      </c>
      <c r="P41" s="319"/>
      <c r="Q41" s="318"/>
    </row>
    <row r="42" spans="2:17" ht="12" customHeight="1" x14ac:dyDescent="0.2">
      <c r="B42" s="329"/>
      <c r="C42" s="319"/>
      <c r="D42" s="319"/>
      <c r="E42" s="319"/>
      <c r="F42" s="319"/>
      <c r="G42" s="319"/>
      <c r="H42" s="326"/>
      <c r="I42" s="326"/>
      <c r="J42" s="326"/>
      <c r="K42" s="326"/>
      <c r="L42" s="325"/>
      <c r="M42" s="319"/>
      <c r="N42" s="319"/>
      <c r="O42" s="324"/>
      <c r="P42" s="319"/>
      <c r="Q42" s="318"/>
    </row>
    <row r="43" spans="2:17" ht="22.9" customHeight="1" x14ac:dyDescent="0.2">
      <c r="B43" s="344" t="s">
        <v>424</v>
      </c>
      <c r="C43" s="319"/>
      <c r="D43" s="319"/>
      <c r="E43" s="319"/>
      <c r="F43" s="319"/>
      <c r="G43" s="319"/>
      <c r="H43" s="343">
        <v>9555837774</v>
      </c>
      <c r="I43" s="343">
        <v>1750560677.3699999</v>
      </c>
      <c r="J43" s="343">
        <v>11306398451.370001</v>
      </c>
      <c r="K43" s="343">
        <v>5492580574.21</v>
      </c>
      <c r="L43" s="342">
        <v>5491929859.21</v>
      </c>
      <c r="M43" s="319"/>
      <c r="N43" s="319"/>
      <c r="O43" s="341">
        <v>5813817877.1599998</v>
      </c>
      <c r="P43" s="319"/>
      <c r="Q43" s="318"/>
    </row>
    <row r="44" spans="2:17" ht="22.9" customHeight="1" x14ac:dyDescent="0.2">
      <c r="B44" s="328" t="s">
        <v>452</v>
      </c>
      <c r="C44" s="369"/>
      <c r="D44" s="369"/>
      <c r="E44" s="369"/>
      <c r="F44" s="369"/>
      <c r="G44" s="369"/>
      <c r="H44" s="326">
        <v>44264751</v>
      </c>
      <c r="I44" s="326">
        <v>5970291.4199999999</v>
      </c>
      <c r="J44" s="326">
        <v>50235042.420000002</v>
      </c>
      <c r="K44" s="326">
        <v>20199987.219999999</v>
      </c>
      <c r="L44" s="325">
        <v>20199987.219999999</v>
      </c>
      <c r="M44" s="319"/>
      <c r="N44" s="319"/>
      <c r="O44" s="324">
        <v>30035055.199999999</v>
      </c>
      <c r="P44" s="319"/>
      <c r="Q44" s="318"/>
    </row>
    <row r="45" spans="2:17" ht="22.9" customHeight="1" x14ac:dyDescent="0.2">
      <c r="B45" s="328" t="s">
        <v>451</v>
      </c>
      <c r="C45" s="369"/>
      <c r="D45" s="369"/>
      <c r="E45" s="369"/>
      <c r="F45" s="369"/>
      <c r="G45" s="369"/>
      <c r="H45" s="326">
        <v>0</v>
      </c>
      <c r="I45" s="326">
        <v>1120000</v>
      </c>
      <c r="J45" s="326">
        <v>1120000</v>
      </c>
      <c r="K45" s="326">
        <v>0</v>
      </c>
      <c r="L45" s="325">
        <v>0</v>
      </c>
      <c r="M45" s="319"/>
      <c r="N45" s="319"/>
      <c r="O45" s="324">
        <v>1120000</v>
      </c>
      <c r="P45" s="319"/>
      <c r="Q45" s="318"/>
    </row>
    <row r="46" spans="2:17" ht="22.9" customHeight="1" x14ac:dyDescent="0.2">
      <c r="B46" s="328" t="s">
        <v>450</v>
      </c>
      <c r="C46" s="369"/>
      <c r="D46" s="369"/>
      <c r="E46" s="369"/>
      <c r="F46" s="369"/>
      <c r="G46" s="369"/>
      <c r="H46" s="326">
        <v>4174217520</v>
      </c>
      <c r="I46" s="326">
        <v>203417660.75</v>
      </c>
      <c r="J46" s="326">
        <v>4377635180.75</v>
      </c>
      <c r="K46" s="326">
        <v>1964351114.4200001</v>
      </c>
      <c r="L46" s="325">
        <v>1964351114.4200001</v>
      </c>
      <c r="M46" s="319"/>
      <c r="N46" s="319"/>
      <c r="O46" s="324">
        <v>2413284066.3299999</v>
      </c>
      <c r="P46" s="319"/>
      <c r="Q46" s="318"/>
    </row>
    <row r="47" spans="2:17" ht="22.9" customHeight="1" x14ac:dyDescent="0.2">
      <c r="B47" s="328" t="s">
        <v>449</v>
      </c>
      <c r="C47" s="369"/>
      <c r="D47" s="369"/>
      <c r="E47" s="369"/>
      <c r="F47" s="369"/>
      <c r="G47" s="369"/>
      <c r="H47" s="326">
        <v>4224132</v>
      </c>
      <c r="I47" s="326">
        <v>22498441.940000001</v>
      </c>
      <c r="J47" s="326">
        <v>26722573.940000001</v>
      </c>
      <c r="K47" s="326">
        <v>17503639.899999999</v>
      </c>
      <c r="L47" s="325">
        <v>17503639.899999999</v>
      </c>
      <c r="M47" s="319"/>
      <c r="N47" s="319"/>
      <c r="O47" s="324">
        <v>9218934.0399999991</v>
      </c>
      <c r="P47" s="319"/>
      <c r="Q47" s="318"/>
    </row>
    <row r="48" spans="2:17" ht="22.9" customHeight="1" x14ac:dyDescent="0.2">
      <c r="B48" s="328" t="s">
        <v>448</v>
      </c>
      <c r="C48" s="369"/>
      <c r="D48" s="369"/>
      <c r="E48" s="369"/>
      <c r="F48" s="369"/>
      <c r="G48" s="369"/>
      <c r="H48" s="326">
        <v>0</v>
      </c>
      <c r="I48" s="326">
        <v>18393102.07</v>
      </c>
      <c r="J48" s="326">
        <v>18393102.07</v>
      </c>
      <c r="K48" s="326">
        <v>16938449.710000001</v>
      </c>
      <c r="L48" s="325">
        <v>16938449.710000001</v>
      </c>
      <c r="M48" s="319"/>
      <c r="N48" s="319"/>
      <c r="O48" s="324">
        <v>1454652.36</v>
      </c>
      <c r="P48" s="319"/>
      <c r="Q48" s="318"/>
    </row>
    <row r="49" spans="2:17" ht="22.9" customHeight="1" x14ac:dyDescent="0.2">
      <c r="B49" s="328" t="s">
        <v>447</v>
      </c>
      <c r="C49" s="369"/>
      <c r="D49" s="369"/>
      <c r="E49" s="369"/>
      <c r="F49" s="369"/>
      <c r="G49" s="369"/>
      <c r="H49" s="326">
        <v>28317550</v>
      </c>
      <c r="I49" s="326">
        <v>60170725.32</v>
      </c>
      <c r="J49" s="326">
        <v>88488275.319999993</v>
      </c>
      <c r="K49" s="326">
        <v>2276225.12</v>
      </c>
      <c r="L49" s="325">
        <v>2276225.12</v>
      </c>
      <c r="M49" s="319"/>
      <c r="N49" s="319"/>
      <c r="O49" s="324">
        <v>86212050.200000003</v>
      </c>
      <c r="P49" s="319"/>
      <c r="Q49" s="318"/>
    </row>
    <row r="50" spans="2:17" ht="22.9" customHeight="1" x14ac:dyDescent="0.2">
      <c r="B50" s="328" t="s">
        <v>446</v>
      </c>
      <c r="C50" s="369"/>
      <c r="D50" s="369"/>
      <c r="E50" s="369"/>
      <c r="F50" s="369"/>
      <c r="G50" s="369"/>
      <c r="H50" s="326">
        <v>0</v>
      </c>
      <c r="I50" s="326">
        <v>651674.07999999996</v>
      </c>
      <c r="J50" s="326">
        <v>651674.07999999996</v>
      </c>
      <c r="K50" s="326">
        <v>0</v>
      </c>
      <c r="L50" s="325">
        <v>0</v>
      </c>
      <c r="M50" s="319"/>
      <c r="N50" s="319"/>
      <c r="O50" s="324">
        <v>651674.07999999996</v>
      </c>
      <c r="P50" s="319"/>
      <c r="Q50" s="318"/>
    </row>
    <row r="51" spans="2:17" ht="28.9" customHeight="1" x14ac:dyDescent="0.2">
      <c r="B51" s="328" t="s">
        <v>445</v>
      </c>
      <c r="C51" s="369"/>
      <c r="D51" s="369"/>
      <c r="E51" s="369"/>
      <c r="F51" s="369"/>
      <c r="G51" s="369"/>
      <c r="H51" s="326">
        <v>0</v>
      </c>
      <c r="I51" s="326">
        <v>3853821.1</v>
      </c>
      <c r="J51" s="326">
        <v>3853821.1</v>
      </c>
      <c r="K51" s="326">
        <v>2510052.04</v>
      </c>
      <c r="L51" s="325">
        <v>2510052.04</v>
      </c>
      <c r="M51" s="319"/>
      <c r="N51" s="319"/>
      <c r="O51" s="324">
        <v>1343769.06</v>
      </c>
      <c r="P51" s="319"/>
      <c r="Q51" s="318"/>
    </row>
    <row r="52" spans="2:17" ht="33" customHeight="1" x14ac:dyDescent="0.2">
      <c r="B52" s="328" t="s">
        <v>444</v>
      </c>
      <c r="C52" s="369"/>
      <c r="D52" s="369"/>
      <c r="E52" s="369"/>
      <c r="F52" s="369"/>
      <c r="G52" s="369"/>
      <c r="H52" s="326">
        <v>390716854</v>
      </c>
      <c r="I52" s="326">
        <v>445196210.32999998</v>
      </c>
      <c r="J52" s="326">
        <v>835913064.33000004</v>
      </c>
      <c r="K52" s="326">
        <v>297024514.08999997</v>
      </c>
      <c r="L52" s="325">
        <v>297024514.08999997</v>
      </c>
      <c r="M52" s="319"/>
      <c r="N52" s="319"/>
      <c r="O52" s="324">
        <v>538888550.24000001</v>
      </c>
      <c r="P52" s="319"/>
      <c r="Q52" s="318"/>
    </row>
    <row r="53" spans="2:17" ht="22.9" customHeight="1" x14ac:dyDescent="0.2">
      <c r="B53" s="328" t="s">
        <v>443</v>
      </c>
      <c r="C53" s="369"/>
      <c r="D53" s="369"/>
      <c r="E53" s="369"/>
      <c r="F53" s="369"/>
      <c r="G53" s="369"/>
      <c r="H53" s="326">
        <v>0</v>
      </c>
      <c r="I53" s="326">
        <v>3000000</v>
      </c>
      <c r="J53" s="326">
        <v>3000000</v>
      </c>
      <c r="K53" s="326">
        <v>0</v>
      </c>
      <c r="L53" s="325">
        <v>0</v>
      </c>
      <c r="M53" s="319"/>
      <c r="N53" s="319"/>
      <c r="O53" s="324">
        <v>3000000</v>
      </c>
      <c r="P53" s="319"/>
      <c r="Q53" s="318"/>
    </row>
    <row r="54" spans="2:17" ht="22.9" customHeight="1" x14ac:dyDescent="0.2">
      <c r="B54" s="328" t="s">
        <v>442</v>
      </c>
      <c r="C54" s="369"/>
      <c r="D54" s="369"/>
      <c r="E54" s="369"/>
      <c r="F54" s="369"/>
      <c r="G54" s="369"/>
      <c r="H54" s="326">
        <v>0</v>
      </c>
      <c r="I54" s="326">
        <v>5000000</v>
      </c>
      <c r="J54" s="326">
        <v>5000000</v>
      </c>
      <c r="K54" s="326">
        <v>2469996</v>
      </c>
      <c r="L54" s="325">
        <v>2469996</v>
      </c>
      <c r="M54" s="319"/>
      <c r="N54" s="319"/>
      <c r="O54" s="324">
        <v>2530004</v>
      </c>
      <c r="P54" s="319"/>
      <c r="Q54" s="318"/>
    </row>
    <row r="55" spans="2:17" ht="22.9" customHeight="1" x14ac:dyDescent="0.2">
      <c r="B55" s="328" t="s">
        <v>441</v>
      </c>
      <c r="C55" s="369"/>
      <c r="D55" s="369"/>
      <c r="E55" s="369"/>
      <c r="F55" s="369"/>
      <c r="G55" s="369"/>
      <c r="H55" s="326">
        <v>56063520</v>
      </c>
      <c r="I55" s="326">
        <v>66566151.420000002</v>
      </c>
      <c r="J55" s="326">
        <v>122629671.42</v>
      </c>
      <c r="K55" s="326">
        <v>27540267.23</v>
      </c>
      <c r="L55" s="325">
        <v>27540267.23</v>
      </c>
      <c r="M55" s="319"/>
      <c r="N55" s="319"/>
      <c r="O55" s="324">
        <v>95089404.189999998</v>
      </c>
      <c r="P55" s="319"/>
      <c r="Q55" s="318"/>
    </row>
    <row r="56" spans="2:17" ht="22.9" customHeight="1" x14ac:dyDescent="0.2">
      <c r="B56" s="336" t="s">
        <v>440</v>
      </c>
      <c r="C56" s="378"/>
      <c r="D56" s="378"/>
      <c r="E56" s="378"/>
      <c r="F56" s="378"/>
      <c r="G56" s="378"/>
      <c r="H56" s="334">
        <v>0</v>
      </c>
      <c r="I56" s="334">
        <v>1869298.23</v>
      </c>
      <c r="J56" s="334">
        <v>1869298.23</v>
      </c>
      <c r="K56" s="334">
        <v>1830911.35</v>
      </c>
      <c r="L56" s="333">
        <v>1830911.35</v>
      </c>
      <c r="M56" s="331"/>
      <c r="N56" s="331"/>
      <c r="O56" s="332">
        <v>38386.879999999997</v>
      </c>
      <c r="P56" s="331"/>
      <c r="Q56" s="330"/>
    </row>
    <row r="57" spans="2:17" ht="22.9" customHeight="1" x14ac:dyDescent="0.2">
      <c r="B57" s="328" t="s">
        <v>439</v>
      </c>
      <c r="C57" s="373"/>
      <c r="D57" s="373"/>
      <c r="E57" s="373"/>
      <c r="F57" s="373"/>
      <c r="G57" s="373"/>
      <c r="H57" s="326">
        <v>30251082</v>
      </c>
      <c r="I57" s="377">
        <v>54760018.509999998</v>
      </c>
      <c r="J57" s="326">
        <v>85011100.510000005</v>
      </c>
      <c r="K57" s="326">
        <v>23153045.710000001</v>
      </c>
      <c r="L57" s="376">
        <v>23153045.710000001</v>
      </c>
      <c r="M57" s="375"/>
      <c r="N57" s="374"/>
      <c r="O57" s="324">
        <v>61858054.799999997</v>
      </c>
      <c r="P57" s="370"/>
      <c r="Q57" s="318"/>
    </row>
    <row r="58" spans="2:17" ht="22.9" customHeight="1" x14ac:dyDescent="0.2">
      <c r="B58" s="328" t="s">
        <v>438</v>
      </c>
      <c r="C58" s="373"/>
      <c r="D58" s="373"/>
      <c r="E58" s="373"/>
      <c r="F58" s="373"/>
      <c r="G58" s="372"/>
      <c r="H58" s="371">
        <v>0</v>
      </c>
      <c r="I58" s="326">
        <v>134531419.69999999</v>
      </c>
      <c r="J58" s="371">
        <v>134531419.69999999</v>
      </c>
      <c r="K58" s="371">
        <v>134527454.69999999</v>
      </c>
      <c r="L58" s="325">
        <v>134527454.69999999</v>
      </c>
      <c r="M58" s="319"/>
      <c r="N58" s="319"/>
      <c r="O58" s="324">
        <v>3965</v>
      </c>
      <c r="P58" s="370"/>
      <c r="Q58" s="318"/>
    </row>
    <row r="59" spans="2:17" ht="22.9" customHeight="1" x14ac:dyDescent="0.2">
      <c r="B59" s="328" t="s">
        <v>437</v>
      </c>
      <c r="C59" s="369"/>
      <c r="D59" s="369"/>
      <c r="E59" s="369"/>
      <c r="F59" s="369"/>
      <c r="G59" s="369"/>
      <c r="H59" s="326">
        <v>0</v>
      </c>
      <c r="I59" s="326">
        <v>27606350.940000001</v>
      </c>
      <c r="J59" s="326">
        <v>27606350.940000001</v>
      </c>
      <c r="K59" s="326">
        <v>15965377.109999999</v>
      </c>
      <c r="L59" s="325">
        <v>15965377.109999999</v>
      </c>
      <c r="M59" s="319"/>
      <c r="N59" s="319"/>
      <c r="O59" s="324">
        <v>11640973.83</v>
      </c>
      <c r="P59" s="319"/>
      <c r="Q59" s="318"/>
    </row>
    <row r="60" spans="2:17" ht="22.9" customHeight="1" x14ac:dyDescent="0.2">
      <c r="B60" s="328" t="s">
        <v>436</v>
      </c>
      <c r="C60" s="369"/>
      <c r="D60" s="369"/>
      <c r="E60" s="369"/>
      <c r="F60" s="369"/>
      <c r="G60" s="369"/>
      <c r="H60" s="326">
        <v>3626060964</v>
      </c>
      <c r="I60" s="326">
        <v>573046802.63999999</v>
      </c>
      <c r="J60" s="326">
        <v>4199107766.6399999</v>
      </c>
      <c r="K60" s="326">
        <v>2203163253.6599998</v>
      </c>
      <c r="L60" s="325">
        <v>2202512538.6599998</v>
      </c>
      <c r="M60" s="319"/>
      <c r="N60" s="319"/>
      <c r="O60" s="324">
        <v>1995944512.98</v>
      </c>
      <c r="P60" s="319"/>
      <c r="Q60" s="318"/>
    </row>
    <row r="61" spans="2:17" ht="22.9" customHeight="1" x14ac:dyDescent="0.2">
      <c r="B61" s="328" t="s">
        <v>435</v>
      </c>
      <c r="C61" s="369"/>
      <c r="D61" s="369"/>
      <c r="E61" s="369"/>
      <c r="F61" s="369"/>
      <c r="G61" s="369"/>
      <c r="H61" s="326">
        <v>0</v>
      </c>
      <c r="I61" s="326">
        <v>27385000</v>
      </c>
      <c r="J61" s="326">
        <v>27385000</v>
      </c>
      <c r="K61" s="326">
        <v>21570500</v>
      </c>
      <c r="L61" s="325">
        <v>21570500</v>
      </c>
      <c r="M61" s="319"/>
      <c r="N61" s="319"/>
      <c r="O61" s="324">
        <v>5814500</v>
      </c>
      <c r="P61" s="319"/>
      <c r="Q61" s="318"/>
    </row>
    <row r="62" spans="2:17" ht="22.9" customHeight="1" x14ac:dyDescent="0.2">
      <c r="B62" s="328" t="s">
        <v>434</v>
      </c>
      <c r="C62" s="369"/>
      <c r="D62" s="369"/>
      <c r="E62" s="369"/>
      <c r="F62" s="369"/>
      <c r="G62" s="369"/>
      <c r="H62" s="326">
        <v>1201721401</v>
      </c>
      <c r="I62" s="326">
        <v>95523708.920000002</v>
      </c>
      <c r="J62" s="326">
        <v>1297245109.9200001</v>
      </c>
      <c r="K62" s="326">
        <v>741555785.95000005</v>
      </c>
      <c r="L62" s="325">
        <v>741555785.95000005</v>
      </c>
      <c r="M62" s="319"/>
      <c r="N62" s="319"/>
      <c r="O62" s="324">
        <v>555689323.97000003</v>
      </c>
      <c r="P62" s="319"/>
      <c r="Q62" s="318"/>
    </row>
    <row r="63" spans="2:17" ht="31.15" customHeight="1" x14ac:dyDescent="0.2">
      <c r="B63" s="317" t="s">
        <v>433</v>
      </c>
      <c r="C63" s="313"/>
      <c r="D63" s="313"/>
      <c r="E63" s="313"/>
      <c r="F63" s="313"/>
      <c r="G63" s="313"/>
      <c r="H63" s="316">
        <v>19277532100</v>
      </c>
      <c r="I63" s="316">
        <v>2127787224.05</v>
      </c>
      <c r="J63" s="316">
        <v>21405319324.049999</v>
      </c>
      <c r="K63" s="316">
        <v>9934844802.1599998</v>
      </c>
      <c r="L63" s="315">
        <v>9762472899.5699997</v>
      </c>
      <c r="M63" s="313"/>
      <c r="N63" s="313"/>
      <c r="O63" s="314">
        <v>11470474521.889999</v>
      </c>
      <c r="P63" s="313"/>
      <c r="Q63" s="312"/>
    </row>
    <row r="64" spans="2:17" ht="3" customHeight="1" x14ac:dyDescent="0.2"/>
  </sheetData>
  <mergeCells count="164">
    <mergeCell ref="D3:D5"/>
    <mergeCell ref="B10:G10"/>
    <mergeCell ref="H10:N10"/>
    <mergeCell ref="O10:Q10"/>
    <mergeCell ref="B11:G11"/>
    <mergeCell ref="L11:N11"/>
    <mergeCell ref="O11:Q11"/>
    <mergeCell ref="G4:N6"/>
    <mergeCell ref="B12:G12"/>
    <mergeCell ref="L12:N12"/>
    <mergeCell ref="O12:Q12"/>
    <mergeCell ref="B13:G13"/>
    <mergeCell ref="L13:N13"/>
    <mergeCell ref="O13:Q13"/>
    <mergeCell ref="B14:G14"/>
    <mergeCell ref="L14:N14"/>
    <mergeCell ref="O14:Q14"/>
    <mergeCell ref="B15:G15"/>
    <mergeCell ref="L15:N15"/>
    <mergeCell ref="O15:Q15"/>
    <mergeCell ref="B16:G16"/>
    <mergeCell ref="L16:N16"/>
    <mergeCell ref="O16:Q16"/>
    <mergeCell ref="B17:G17"/>
    <mergeCell ref="L17:N17"/>
    <mergeCell ref="O17:Q17"/>
    <mergeCell ref="B18:G18"/>
    <mergeCell ref="L18:N18"/>
    <mergeCell ref="O18:Q18"/>
    <mergeCell ref="B19:G19"/>
    <mergeCell ref="L19:N19"/>
    <mergeCell ref="O19:Q19"/>
    <mergeCell ref="B20:G20"/>
    <mergeCell ref="L20:N20"/>
    <mergeCell ref="O20:Q20"/>
    <mergeCell ref="B21:G21"/>
    <mergeCell ref="L21:N21"/>
    <mergeCell ref="O21:Q21"/>
    <mergeCell ref="B22:G22"/>
    <mergeCell ref="L22:N22"/>
    <mergeCell ref="O22:Q22"/>
    <mergeCell ref="B23:G23"/>
    <mergeCell ref="L23:N23"/>
    <mergeCell ref="O23:Q23"/>
    <mergeCell ref="B24:G24"/>
    <mergeCell ref="L24:N24"/>
    <mergeCell ref="O24:Q24"/>
    <mergeCell ref="B25:G25"/>
    <mergeCell ref="L25:N25"/>
    <mergeCell ref="O25:Q25"/>
    <mergeCell ref="B26:G26"/>
    <mergeCell ref="L26:N26"/>
    <mergeCell ref="O26:Q26"/>
    <mergeCell ref="B27:G27"/>
    <mergeCell ref="L27:N27"/>
    <mergeCell ref="O27:Q27"/>
    <mergeCell ref="B28:G28"/>
    <mergeCell ref="L28:N28"/>
    <mergeCell ref="O28:Q28"/>
    <mergeCell ref="B29:G29"/>
    <mergeCell ref="L29:N29"/>
    <mergeCell ref="O29:Q29"/>
    <mergeCell ref="B30:G30"/>
    <mergeCell ref="L30:N30"/>
    <mergeCell ref="O30:Q30"/>
    <mergeCell ref="B31:G31"/>
    <mergeCell ref="L31:N31"/>
    <mergeCell ref="O31:Q31"/>
    <mergeCell ref="B32:G32"/>
    <mergeCell ref="L32:N32"/>
    <mergeCell ref="O32:Q32"/>
    <mergeCell ref="B33:G33"/>
    <mergeCell ref="L33:N33"/>
    <mergeCell ref="O33:Q33"/>
    <mergeCell ref="B34:G34"/>
    <mergeCell ref="L34:N34"/>
    <mergeCell ref="O34:Q34"/>
    <mergeCell ref="B35:G35"/>
    <mergeCell ref="L35:N35"/>
    <mergeCell ref="O35:Q35"/>
    <mergeCell ref="B36:G36"/>
    <mergeCell ref="L36:N36"/>
    <mergeCell ref="O36:Q36"/>
    <mergeCell ref="B37:G37"/>
    <mergeCell ref="L37:N37"/>
    <mergeCell ref="O37:Q37"/>
    <mergeCell ref="B38:G38"/>
    <mergeCell ref="L38:N38"/>
    <mergeCell ref="O38:Q38"/>
    <mergeCell ref="B39:G39"/>
    <mergeCell ref="L39:N39"/>
    <mergeCell ref="O39:Q39"/>
    <mergeCell ref="B40:G40"/>
    <mergeCell ref="L40:N40"/>
    <mergeCell ref="O40:Q40"/>
    <mergeCell ref="B41:G41"/>
    <mergeCell ref="L41:N41"/>
    <mergeCell ref="O41:Q41"/>
    <mergeCell ref="B43:G43"/>
    <mergeCell ref="L43:N43"/>
    <mergeCell ref="O43:Q43"/>
    <mergeCell ref="B44:G44"/>
    <mergeCell ref="L44:N44"/>
    <mergeCell ref="O44:Q44"/>
    <mergeCell ref="B45:G45"/>
    <mergeCell ref="L45:N45"/>
    <mergeCell ref="O45:Q45"/>
    <mergeCell ref="B46:G46"/>
    <mergeCell ref="L46:N46"/>
    <mergeCell ref="O46:Q46"/>
    <mergeCell ref="B47:G47"/>
    <mergeCell ref="L47:N47"/>
    <mergeCell ref="O47:Q47"/>
    <mergeCell ref="B48:G48"/>
    <mergeCell ref="L48:N48"/>
    <mergeCell ref="O48:Q48"/>
    <mergeCell ref="B49:G49"/>
    <mergeCell ref="L49:N49"/>
    <mergeCell ref="O49:Q49"/>
    <mergeCell ref="B50:G50"/>
    <mergeCell ref="L50:N50"/>
    <mergeCell ref="O50:Q50"/>
    <mergeCell ref="B51:G51"/>
    <mergeCell ref="L51:N51"/>
    <mergeCell ref="O51:Q51"/>
    <mergeCell ref="B52:G52"/>
    <mergeCell ref="L52:N52"/>
    <mergeCell ref="O52:Q52"/>
    <mergeCell ref="B53:G53"/>
    <mergeCell ref="L53:N53"/>
    <mergeCell ref="O53:Q53"/>
    <mergeCell ref="B54:G54"/>
    <mergeCell ref="L54:N54"/>
    <mergeCell ref="O54:Q54"/>
    <mergeCell ref="B55:G55"/>
    <mergeCell ref="L55:N55"/>
    <mergeCell ref="O55:Q55"/>
    <mergeCell ref="B56:G56"/>
    <mergeCell ref="L56:N56"/>
    <mergeCell ref="O56:Q56"/>
    <mergeCell ref="B57:G57"/>
    <mergeCell ref="L57:N57"/>
    <mergeCell ref="O57:Q57"/>
    <mergeCell ref="B58:G58"/>
    <mergeCell ref="L58:N58"/>
    <mergeCell ref="O58:Q58"/>
    <mergeCell ref="L62:N62"/>
    <mergeCell ref="O62:Q62"/>
    <mergeCell ref="B59:G59"/>
    <mergeCell ref="L59:N59"/>
    <mergeCell ref="O59:Q59"/>
    <mergeCell ref="B60:G60"/>
    <mergeCell ref="L60:N60"/>
    <mergeCell ref="O60:Q60"/>
    <mergeCell ref="B63:G63"/>
    <mergeCell ref="L63:N63"/>
    <mergeCell ref="O63:Q63"/>
    <mergeCell ref="B42:G42"/>
    <mergeCell ref="L42:N42"/>
    <mergeCell ref="O42:Q42"/>
    <mergeCell ref="B61:G61"/>
    <mergeCell ref="L61:N61"/>
    <mergeCell ref="O61:Q61"/>
    <mergeCell ref="B62:G62"/>
  </mergeCells>
  <pageMargins left="0.39370078740157483" right="0.39370078740157483" top="0.51181102362204722" bottom="0.51181102362204722" header="0.19685039370078741" footer="0.19685039370078741"/>
  <pageSetup scale="62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10</vt:i4>
      </vt:variant>
    </vt:vector>
  </HeadingPairs>
  <TitlesOfParts>
    <vt:vector size="21" baseType="lpstr">
      <vt:lpstr>Informe Analitico junto</vt:lpstr>
      <vt:lpstr>F1</vt:lpstr>
      <vt:lpstr>F2</vt:lpstr>
      <vt:lpstr>Informe Analitico de la Deuda C</vt:lpstr>
      <vt:lpstr>F3</vt:lpstr>
      <vt:lpstr>F4</vt:lpstr>
      <vt:lpstr>F5</vt:lpstr>
      <vt:lpstr>F6A</vt:lpstr>
      <vt:lpstr>F6B</vt:lpstr>
      <vt:lpstr>F6C</vt:lpstr>
      <vt:lpstr>F6D</vt:lpstr>
      <vt:lpstr>'F5'!Área_de_impresión</vt:lpstr>
      <vt:lpstr>'F6A'!Área_de_impresión</vt:lpstr>
      <vt:lpstr>'F6B'!Área_de_impresión</vt:lpstr>
      <vt:lpstr>'F6C'!Área_de_impresión</vt:lpstr>
      <vt:lpstr>'F6D'!Área_de_impresión</vt:lpstr>
      <vt:lpstr>'F2'!Títulos_a_imprimir</vt:lpstr>
      <vt:lpstr>'F6A'!Títulos_a_imprimir</vt:lpstr>
      <vt:lpstr>'F6B'!Títulos_a_imprimir</vt:lpstr>
      <vt:lpstr>'F6C'!Títulos_a_imprimir</vt:lpstr>
      <vt:lpstr>'Informe Analitico de la Deuda C'!Títulos_a_imprimir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Soporte_Finanzas</dc:creator>
  <cp:lastModifiedBy>Eduardo del Jesus Puga Antonio</cp:lastModifiedBy>
  <cp:lastPrinted>2017-07-28T18:18:42Z</cp:lastPrinted>
  <dcterms:created xsi:type="dcterms:W3CDTF">2016-10-19T14:49:24Z</dcterms:created>
  <dcterms:modified xsi:type="dcterms:W3CDTF">2017-07-28T19:57:09Z</dcterms:modified>
</cp:coreProperties>
</file>