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oporte\Documents\Dirección de Contabilidad\3. Formatos LDF\2018 4to Trimestre\"/>
    </mc:Choice>
  </mc:AlternateContent>
  <xr:revisionPtr revIDLastSave="0" documentId="13_ncr:1_{3B788BC8-99BC-488A-95D7-EB0434EDC598}" xr6:coauthVersionLast="40" xr6:coauthVersionMax="40" xr10:uidLastSave="{00000000-0000-0000-0000-000000000000}"/>
  <bookViews>
    <workbookView xWindow="0" yWindow="0" windowWidth="20490" windowHeight="7065" xr2:uid="{00000000-000D-0000-FFFF-FFFF00000000}"/>
  </bookViews>
  <sheets>
    <sheet name="f1" sheetId="10" r:id="rId1"/>
    <sheet name="f2" sheetId="12" r:id="rId2"/>
    <sheet name="f3" sheetId="13" r:id="rId3"/>
    <sheet name="f4" sheetId="2" r:id="rId4"/>
    <sheet name="f5" sheetId="19" r:id="rId5"/>
    <sheet name="f6a" sheetId="15" r:id="rId6"/>
    <sheet name="f6b" sheetId="16" r:id="rId7"/>
    <sheet name="f6c" sheetId="17" r:id="rId8"/>
    <sheet name="f6d" sheetId="18" r:id="rId9"/>
  </sheets>
  <externalReferences>
    <externalReference r:id="rId10"/>
  </externalReferences>
  <definedNames>
    <definedName name="_xlnm.Print_Area" localSheetId="5">f6a!$A$1:$J$201</definedName>
    <definedName name="_xlnm.Print_Area" localSheetId="6">f6b!$A$1:$J$67</definedName>
    <definedName name="_xlnm.Print_Area" localSheetId="7">f6c!$A$1:$J$133</definedName>
    <definedName name="_xlnm.Print_Area" localSheetId="8">f6d!$A$2:$I$85</definedName>
    <definedName name="_xlnm.Database" localSheetId="8">f6d!#REF!</definedName>
    <definedName name="_xlnm.Database">#REF!</definedName>
    <definedName name="Secud">#REF!</definedName>
    <definedName name="_xlnm.Print_Titles" localSheetId="1">'f2'!$1:$4</definedName>
    <definedName name="_xlnm.Print_Titles" localSheetId="3">'f4'!$1:$9</definedName>
    <definedName name="_xlnm.Print_Titles" localSheetId="5">f6a!$1:$4</definedName>
    <definedName name="_xlnm.Print_Titles" localSheetId="6">f6b!$1:$1</definedName>
    <definedName name="_xlnm.Print_Titles" localSheetId="7">f6c!$1:$4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19" l="1"/>
  <c r="S11" i="19"/>
  <c r="M14" i="19"/>
  <c r="S14" i="19"/>
  <c r="M15" i="19"/>
  <c r="S15" i="19"/>
  <c r="K16" i="19"/>
  <c r="M17" i="19"/>
  <c r="J18" i="19"/>
  <c r="M18" i="19" s="1"/>
  <c r="K18" i="19"/>
  <c r="M19" i="19"/>
  <c r="S19" i="19"/>
  <c r="M20" i="19"/>
  <c r="S20" i="19"/>
  <c r="M21" i="19"/>
  <c r="S21" i="19"/>
  <c r="M22" i="19"/>
  <c r="S22" i="19"/>
  <c r="M23" i="19"/>
  <c r="S23" i="19"/>
  <c r="M24" i="19"/>
  <c r="S24" i="19"/>
  <c r="M25" i="19"/>
  <c r="M26" i="19"/>
  <c r="M27" i="19"/>
  <c r="S27" i="19"/>
  <c r="M28" i="19"/>
  <c r="S28" i="19"/>
  <c r="M29" i="19"/>
  <c r="J30" i="19"/>
  <c r="M30" i="19" s="1"/>
  <c r="K30" i="19"/>
  <c r="S30" i="19"/>
  <c r="M31" i="19"/>
  <c r="S31" i="19"/>
  <c r="M32" i="19"/>
  <c r="S32" i="19"/>
  <c r="M33" i="19"/>
  <c r="S33" i="19"/>
  <c r="M34" i="19"/>
  <c r="S34" i="19"/>
  <c r="K35" i="19"/>
  <c r="M35" i="19"/>
  <c r="S35" i="19"/>
  <c r="P37" i="19"/>
  <c r="P42" i="19" s="1"/>
  <c r="P67" i="19" s="1"/>
  <c r="K38" i="19"/>
  <c r="M38" i="19" s="1"/>
  <c r="P38" i="19"/>
  <c r="Q38" i="19"/>
  <c r="Q37" i="19" s="1"/>
  <c r="R38" i="19"/>
  <c r="S38" i="19" s="1"/>
  <c r="S39" i="19"/>
  <c r="J45" i="19"/>
  <c r="K45" i="19"/>
  <c r="M45" i="19" s="1"/>
  <c r="P45" i="19"/>
  <c r="Q45" i="19"/>
  <c r="R45" i="19"/>
  <c r="S45" i="19" s="1"/>
  <c r="M46" i="19"/>
  <c r="S46" i="19"/>
  <c r="M47" i="19"/>
  <c r="S47" i="19"/>
  <c r="M48" i="19"/>
  <c r="S48" i="19"/>
  <c r="M49" i="19"/>
  <c r="S49" i="19"/>
  <c r="M50" i="19"/>
  <c r="S50" i="19"/>
  <c r="M51" i="19"/>
  <c r="S51" i="19"/>
  <c r="M52" i="19"/>
  <c r="S52" i="19"/>
  <c r="M53" i="19"/>
  <c r="S53" i="19"/>
  <c r="J54" i="19"/>
  <c r="J64" i="19" s="1"/>
  <c r="M64" i="19" s="1"/>
  <c r="P54" i="19"/>
  <c r="Q54" i="19"/>
  <c r="P64" i="19" s="1"/>
  <c r="R54" i="19"/>
  <c r="M55" i="19"/>
  <c r="S55" i="19"/>
  <c r="K56" i="19"/>
  <c r="K54" i="19" s="1"/>
  <c r="K64" i="19" s="1"/>
  <c r="M56" i="19"/>
  <c r="S56" i="19"/>
  <c r="K57" i="19"/>
  <c r="M57" i="19" s="1"/>
  <c r="S57" i="19"/>
  <c r="K58" i="19"/>
  <c r="M58" i="19"/>
  <c r="S58" i="19"/>
  <c r="J59" i="19"/>
  <c r="K59" i="19"/>
  <c r="M59" i="19"/>
  <c r="P59" i="19"/>
  <c r="Q59" i="19"/>
  <c r="R59" i="19"/>
  <c r="S59" i="19"/>
  <c r="M60" i="19"/>
  <c r="S60" i="19"/>
  <c r="M61" i="19"/>
  <c r="M62" i="19"/>
  <c r="M63" i="19"/>
  <c r="R64" i="19"/>
  <c r="S64" i="19" s="1"/>
  <c r="K65" i="19"/>
  <c r="M65" i="19" s="1"/>
  <c r="P65" i="19"/>
  <c r="R65" i="19"/>
  <c r="S65" i="19"/>
  <c r="K66" i="19"/>
  <c r="M66" i="19"/>
  <c r="S66" i="19"/>
  <c r="K69" i="19"/>
  <c r="M69" i="19" s="1"/>
  <c r="M71" i="19" s="1"/>
  <c r="P69" i="19"/>
  <c r="S69" i="19"/>
  <c r="K71" i="19"/>
  <c r="P71" i="19"/>
  <c r="R71" i="19"/>
  <c r="S71" i="19"/>
  <c r="S18" i="19" l="1"/>
  <c r="J16" i="19"/>
  <c r="S54" i="19"/>
  <c r="M54" i="19"/>
  <c r="R37" i="19"/>
  <c r="K37" i="19"/>
  <c r="I15" i="18"/>
  <c r="I17" i="18"/>
  <c r="D24" i="18"/>
  <c r="I27" i="18"/>
  <c r="I28" i="18"/>
  <c r="I30" i="18"/>
  <c r="I41" i="18"/>
  <c r="I42" i="18"/>
  <c r="I43" i="18"/>
  <c r="I44" i="18"/>
  <c r="K42" i="19" l="1"/>
  <c r="K67" i="19" s="1"/>
  <c r="M37" i="19"/>
  <c r="M16" i="19"/>
  <c r="S16" i="19"/>
  <c r="S42" i="19" s="1"/>
  <c r="S67" i="19" s="1"/>
  <c r="J42" i="19"/>
  <c r="S37" i="19"/>
  <c r="R42" i="19"/>
  <c r="R67" i="19" s="1"/>
  <c r="H46" i="12"/>
  <c r="G46" i="12"/>
  <c r="H45" i="12"/>
  <c r="G45" i="12"/>
  <c r="H44" i="12"/>
  <c r="G44" i="12"/>
  <c r="H43" i="12"/>
  <c r="G43" i="12"/>
  <c r="H42" i="12"/>
  <c r="G42" i="12"/>
  <c r="H22" i="12"/>
  <c r="E22" i="12"/>
  <c r="D22" i="12"/>
  <c r="G22" i="12" s="1"/>
  <c r="H21" i="12"/>
  <c r="E21" i="12"/>
  <c r="D21" i="12"/>
  <c r="G21" i="12" s="1"/>
  <c r="H20" i="12"/>
  <c r="H17" i="12" s="1"/>
  <c r="H16" i="12" s="1"/>
  <c r="H10" i="12" s="1"/>
  <c r="H29" i="12" s="1"/>
  <c r="E20" i="12"/>
  <c r="G20" i="12" s="1"/>
  <c r="H19" i="12"/>
  <c r="G19" i="12"/>
  <c r="E19" i="12"/>
  <c r="H18" i="12"/>
  <c r="E18" i="12"/>
  <c r="G18" i="12" s="1"/>
  <c r="F17" i="12"/>
  <c r="E17" i="12"/>
  <c r="E16" i="12" s="1"/>
  <c r="E10" i="12" s="1"/>
  <c r="E29" i="12" s="1"/>
  <c r="D17" i="12"/>
  <c r="C17" i="12"/>
  <c r="C16" i="12" s="1"/>
  <c r="C10" i="12" s="1"/>
  <c r="C29" i="12" s="1"/>
  <c r="D16" i="12"/>
  <c r="D10" i="12" s="1"/>
  <c r="D29" i="12" s="1"/>
  <c r="M42" i="19" l="1"/>
  <c r="J67" i="19"/>
  <c r="M67" i="19" s="1"/>
  <c r="G17" i="12"/>
  <c r="G16" i="12" s="1"/>
  <c r="G10" i="12" s="1"/>
  <c r="G29" i="12" s="1"/>
  <c r="F85" i="10" l="1"/>
  <c r="E85" i="10"/>
  <c r="F79" i="10"/>
  <c r="F78" i="10" s="1"/>
  <c r="E79" i="10"/>
  <c r="E78" i="10"/>
  <c r="F73" i="10"/>
  <c r="E73" i="10"/>
  <c r="C70" i="10"/>
  <c r="B70" i="10"/>
  <c r="F67" i="10"/>
  <c r="E67" i="10"/>
  <c r="F47" i="10"/>
  <c r="E47" i="10"/>
  <c r="C47" i="10"/>
  <c r="B47" i="10"/>
  <c r="C43" i="10"/>
  <c r="B43" i="10"/>
  <c r="F42" i="10"/>
  <c r="E42" i="10"/>
  <c r="F34" i="10"/>
  <c r="E34" i="10"/>
  <c r="C34" i="10"/>
  <c r="B34" i="10"/>
  <c r="F29" i="10"/>
  <c r="E29" i="10"/>
  <c r="C27" i="10"/>
  <c r="B27" i="10"/>
  <c r="F25" i="10"/>
  <c r="E25" i="10"/>
  <c r="F20" i="10"/>
  <c r="E20" i="10"/>
  <c r="C18" i="10"/>
  <c r="B18" i="10"/>
  <c r="F9" i="10"/>
  <c r="E9" i="10"/>
  <c r="C9" i="10"/>
  <c r="C53" i="10" s="1"/>
  <c r="C72" i="10" s="1"/>
  <c r="B9" i="10"/>
  <c r="B53" i="10" s="1"/>
  <c r="B72" i="10" s="1"/>
  <c r="E53" i="10" l="1"/>
  <c r="E69" i="10" s="1"/>
  <c r="E91" i="10" s="1"/>
  <c r="E89" i="10"/>
  <c r="F53" i="10"/>
  <c r="F69" i="10" s="1"/>
  <c r="F89" i="10"/>
  <c r="E17" i="2"/>
  <c r="E18" i="2"/>
  <c r="D18" i="2"/>
  <c r="D17" i="2"/>
  <c r="F91" i="10" l="1"/>
  <c r="C17" i="2"/>
  <c r="C18" i="2"/>
  <c r="C16" i="2" l="1"/>
  <c r="D46" i="2" l="1"/>
  <c r="D80" i="2" l="1"/>
  <c r="E80" i="2"/>
  <c r="C80" i="2"/>
  <c r="C56" i="2"/>
  <c r="E82" i="2" l="1"/>
  <c r="D82" i="2"/>
  <c r="E78" i="2"/>
  <c r="D78" i="2"/>
  <c r="C78" i="2"/>
  <c r="E77" i="2"/>
  <c r="E76" i="2" s="1"/>
  <c r="D77" i="2"/>
  <c r="C77" i="2"/>
  <c r="E74" i="2"/>
  <c r="D74" i="2"/>
  <c r="C74" i="2"/>
  <c r="E64" i="2"/>
  <c r="D64" i="2"/>
  <c r="E62" i="2"/>
  <c r="D62" i="2"/>
  <c r="E60" i="2"/>
  <c r="D60" i="2"/>
  <c r="C60" i="2"/>
  <c r="E59" i="2"/>
  <c r="D59" i="2"/>
  <c r="C59" i="2"/>
  <c r="E56" i="2"/>
  <c r="D56" i="2"/>
  <c r="E46" i="2"/>
  <c r="C46" i="2"/>
  <c r="E43" i="2"/>
  <c r="D43" i="2"/>
  <c r="C43" i="2"/>
  <c r="E33" i="2"/>
  <c r="D33" i="2"/>
  <c r="C33" i="2"/>
  <c r="E20" i="2"/>
  <c r="D20" i="2"/>
  <c r="E16" i="2"/>
  <c r="D16" i="2"/>
  <c r="D58" i="2" l="1"/>
  <c r="D66" i="2" s="1"/>
  <c r="D50" i="2"/>
  <c r="D76" i="2"/>
  <c r="C76" i="2"/>
  <c r="C84" i="2" s="1"/>
  <c r="C86" i="2" s="1"/>
  <c r="E84" i="2"/>
  <c r="E86" i="2" s="1"/>
  <c r="E50" i="2"/>
  <c r="E58" i="2"/>
  <c r="C50" i="2"/>
  <c r="C14" i="2" s="1"/>
  <c r="C11" i="2" s="1"/>
  <c r="C58" i="2"/>
  <c r="D84" i="2"/>
  <c r="D86" i="2" s="1"/>
  <c r="E14" i="2" l="1"/>
  <c r="E11" i="2" s="1"/>
  <c r="D14" i="2"/>
  <c r="D11" i="2" s="1"/>
  <c r="D68" i="2"/>
  <c r="E66" i="2"/>
  <c r="C62" i="2"/>
  <c r="C66" i="2" s="1"/>
  <c r="E24" i="2" l="1"/>
  <c r="E26" i="2" s="1"/>
  <c r="E28" i="2" s="1"/>
  <c r="E37" i="2" s="1"/>
  <c r="D24" i="2"/>
  <c r="D26" i="2" s="1"/>
  <c r="D28" i="2" s="1"/>
  <c r="D37" i="2" s="1"/>
  <c r="C68" i="2"/>
  <c r="E68" i="2"/>
  <c r="C24" i="2"/>
  <c r="C26" i="2" s="1"/>
  <c r="C28" i="2" s="1"/>
  <c r="C37" i="2" s="1"/>
</calcChain>
</file>

<file path=xl/sharedStrings.xml><?xml version="1.0" encoding="utf-8"?>
<sst xmlns="http://schemas.openxmlformats.org/spreadsheetml/2006/main" count="902" uniqueCount="492">
  <si>
    <t>PODER EJECUTIVO DEL GOBIERNO DEL ESTADO DE CAMPECHE</t>
  </si>
  <si>
    <t>(PESOS)</t>
  </si>
  <si>
    <t xml:space="preserve">Concepto </t>
  </si>
  <si>
    <t>Estimado/</t>
  </si>
  <si>
    <t>Devengado</t>
  </si>
  <si>
    <t>Recaudado/</t>
  </si>
  <si>
    <t xml:space="preserve">Aprobado </t>
  </si>
  <si>
    <t xml:space="preserve">Pagado </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</si>
  <si>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</si>
  <si>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</si>
  <si>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</si>
  <si>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</si>
  <si>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</si>
  <si>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</si>
  <si>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</si>
  <si>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</si>
  <si>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</si>
  <si>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</si>
  <si>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</si>
  <si>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</si>
  <si>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</si>
  <si>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</si>
  <si>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</si>
  <si>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</si>
  <si>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</si>
  <si>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</si>
  <si>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</si>
  <si>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</si>
  <si>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</si>
  <si>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</si>
  <si>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</si>
  <si>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</si>
  <si>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</si>
  <si>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</si>
  <si>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</si>
  <si>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</si>
  <si>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</si>
  <si>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</si>
  <si>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</si>
  <si>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</si>
  <si>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</si>
  <si>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</si>
  <si>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</si>
  <si>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Formato 4 -Balance Presupuestario - LDF</t>
  </si>
  <si>
    <r>
      <t>B. Egresos Presupuestarios</t>
    </r>
    <r>
      <rPr>
        <b/>
        <sz val="8"/>
        <color theme="1"/>
        <rFont val="Arial"/>
        <family val="2"/>
      </rPr>
      <t xml:space="preserve"> (B = B1+B2)</t>
    </r>
  </si>
  <si>
    <t xml:space="preserve">Del 1 de enero al 31 de diciembre de 2018 </t>
  </si>
  <si>
    <t>Ente Público: PODER EJECUTIVO DEL GOBIERNO DEL ESTADO DE CAMPECHE</t>
  </si>
  <si>
    <t>Formato 1  Estado de Situación Financiera Detallado - LDF</t>
  </si>
  <si>
    <t>Al 31 de diciembre de 2018 y 2017</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</si>
  <si>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</si>
  <si>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</si>
  <si>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</si>
  <si>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</si>
  <si>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</si>
  <si>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</si>
  <si>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</si>
  <si>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</si>
  <si>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</si>
  <si>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</si>
  <si>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</si>
  <si>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</si>
  <si>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</si>
  <si>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</si>
  <si>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</si>
  <si>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</si>
  <si>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</si>
  <si>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</si>
  <si>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</si>
  <si>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</si>
  <si>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</si>
  <si>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 Derechos a Recibir Efectivo o Equivalentes (b=b1+b2+b3+b4+b5+b6+b7)</t>
  </si>
  <si>
    <t>a9) Otras Cuentas por Pagar a Corto Plazo</t>
  </si>
  <si>
    <t>b1) Inversiones Financieras de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</si>
  <si>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</si>
  <si>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</si>
  <si>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</si>
  <si>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</si>
  <si>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</si>
  <si>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</si>
  <si>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</si>
  <si>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</si>
  <si>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</si>
  <si>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</si>
  <si>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 Porción a Corto Plazo de la Deuda Pública a Largo Plazo (c=c1+c2)</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</si>
  <si>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</si>
  <si>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</si>
  <si>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</si>
  <si>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</si>
  <si>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</si>
  <si>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</si>
  <si>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</si>
  <si>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</si>
  <si>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</si>
  <si>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</si>
  <si>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</si>
  <si>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</si>
  <si>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</si>
  <si>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</si>
  <si>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</si>
  <si>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</si>
  <si>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</si>
  <si>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</si>
  <si>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</si>
  <si>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</si>
  <si>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</si>
  <si>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</si>
  <si>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</si>
  <si>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</si>
  <si>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</si>
  <si>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</si>
  <si>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e. Almacenes</t>
  </si>
  <si>
    <t>g. Provisiones a Corto Plazo (g=g1+g2+g3)</t>
  </si>
  <si>
    <t>f. Estimación por Pérdida o Deterioro de Activos Circulantes (f=f1+f2)</t>
  </si>
  <si>
    <t>g1) Provisión para Demandas y Juicios a Corto Plazo</t>
  </si>
  <si>
    <t>f1) Estimaciones para Cuentas Incobrables por Derechos a Recibir Efectivo o Equivalentes</t>
  </si>
  <si>
    <t>g2) Provisión para Contingencias a Corto Plazo</t>
  </si>
  <si>
    <t>f2) Estimación por Deterioro de Inventarios</t>
  </si>
  <si>
    <t>g3) Otras Provisiones a Corto Plazo</t>
  </si>
  <si>
    <t>g. Otros Activos Circulantes (g=g1+g2+g3+g4)</t>
  </si>
  <si>
    <t>h. Otros Pasivos a Corto Plazo (h=h1+h2+h3)</t>
  </si>
  <si>
    <t>g1) Valores en Garantía</t>
  </si>
  <si>
    <t>h1) Ingresos por Clasificar</t>
  </si>
  <si>
    <t>g2) Bienes en Garantía (excluye depósitos de fondos)</t>
  </si>
  <si>
    <t>h2) Recaudación por Participar</t>
  </si>
  <si>
    <t>g3) Bienes Derivados de Embargos, Decomisos, Aseguramientos y Dación en Pago</t>
  </si>
  <si>
    <t>h3) Otros Pasivos Circulantes</t>
  </si>
  <si>
    <t>g4) Adquisición con Fondos de Terceros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</si>
  <si>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</si>
  <si>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</si>
  <si>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</si>
  <si>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</si>
  <si>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</si>
  <si>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</si>
  <si>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</si>
  <si>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</si>
  <si>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</si>
  <si>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</si>
  <si>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</si>
  <si>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</si>
  <si>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</si>
  <si>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</si>
  <si>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</si>
  <si>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</si>
  <si>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</si>
  <si>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</si>
  <si>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</si>
  <si>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</si>
  <si>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</si>
  <si>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</si>
  <si>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</si>
  <si>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</si>
  <si>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</si>
  <si>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</si>
  <si>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</si>
  <si>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</si>
  <si>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</si>
  <si>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</si>
  <si>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</si>
  <si>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</si>
  <si>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</si>
  <si>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</si>
  <si>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</si>
  <si>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</si>
  <si>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</si>
  <si>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</si>
  <si>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</si>
  <si>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 xml:space="preserve">GOBIERNO DEL ESTADO DE CAMPECHE
Formato 5 Estado Analitíco de Ingresos Detallado - LDF
</t>
  </si>
  <si>
    <t>Del 01 Enero al 31 de Diciembre de 2018</t>
  </si>
  <si>
    <t/>
  </si>
  <si>
    <t>Ingreso</t>
  </si>
  <si>
    <t>Estimado</t>
  </si>
  <si>
    <t>Ampliaciones
/(Reducciones)</t>
  </si>
  <si>
    <t>Modificado</t>
  </si>
  <si>
    <t>Recaudado</t>
  </si>
  <si>
    <t>Diferencia</t>
  </si>
  <si>
    <r>
      <rPr>
        <b/>
        <sz val="6"/>
        <color rgb="FF000000"/>
        <rFont val="Times New Roman"/>
        <family val="1"/>
      </rPr>
      <t>Ingresos de Libre Disposición</t>
    </r>
  </si>
  <si>
    <r>
      <rPr>
        <b/>
        <sz val="6"/>
        <color rgb="FF000000"/>
        <rFont val="Times New Roman"/>
        <family val="1"/>
      </rPr>
      <t>A. Impuestos</t>
    </r>
  </si>
  <si>
    <r>
      <rPr>
        <b/>
        <sz val="6"/>
        <color rgb="FF000000"/>
        <rFont val="Times New Roman"/>
        <family val="1"/>
      </rPr>
      <t>B. Cuotas y Aportaciones de Seguridad Social</t>
    </r>
  </si>
  <si>
    <r>
      <rPr>
        <b/>
        <sz val="6"/>
        <color rgb="FF000000"/>
        <rFont val="Times New Roman"/>
        <family val="1"/>
      </rPr>
      <t>C. Contribuciones de Mejoras</t>
    </r>
  </si>
  <si>
    <r>
      <rPr>
        <b/>
        <sz val="6"/>
        <color rgb="FF000000"/>
        <rFont val="Times New Roman"/>
        <family val="1"/>
      </rPr>
      <t>D. Derechos</t>
    </r>
  </si>
  <si>
    <t>E. Productos</t>
  </si>
  <si>
    <r>
      <rPr>
        <b/>
        <sz val="6"/>
        <color rgb="FF000000"/>
        <rFont val="Times New Roman"/>
        <family val="1"/>
      </rPr>
      <t>F. Aprovechamientos</t>
    </r>
  </si>
  <si>
    <r>
      <rPr>
        <b/>
        <sz val="6"/>
        <color rgb="FF000000"/>
        <rFont val="Times New Roman"/>
        <family val="1"/>
      </rPr>
      <t>G. Ingresos por Ventas de Bienes y Servicios</t>
    </r>
  </si>
  <si>
    <r>
      <rPr>
        <b/>
        <sz val="6"/>
        <color rgb="FF000000"/>
        <rFont val="Times New Roman"/>
        <family val="1"/>
      </rPr>
      <t>H. Participaciones (H=h1+h2+h3+h4+h5+h6+h7+h8+h9+h10+h11)</t>
    </r>
  </si>
  <si>
    <r>
      <rPr>
        <sz val="6"/>
        <color rgb="FF000000"/>
        <rFont val="Times New Roman"/>
        <family val="1"/>
      </rPr>
      <t>h1) Fondo General de Participaciones</t>
    </r>
  </si>
  <si>
    <r>
      <rPr>
        <sz val="6"/>
        <color rgb="FF000000"/>
        <rFont val="Times New Roman"/>
        <family val="1"/>
      </rPr>
      <t>h2) Fondo de Fomento Municipal</t>
    </r>
  </si>
  <si>
    <r>
      <rPr>
        <sz val="6"/>
        <color rgb="FF000000"/>
        <rFont val="Times New Roman"/>
        <family val="1"/>
      </rPr>
      <t>h3) Fondo de Fiscalización y Recaudación</t>
    </r>
  </si>
  <si>
    <r>
      <rPr>
        <sz val="6"/>
        <color rgb="FF000000"/>
        <rFont val="Times New Roman"/>
        <family val="1"/>
      </rPr>
      <t>h4) Fondo de Compensación</t>
    </r>
  </si>
  <si>
    <r>
      <rPr>
        <sz val="6"/>
        <color rgb="FF000000"/>
        <rFont val="Times New Roman"/>
        <family val="1"/>
      </rPr>
      <t>h5) Fondo de Extracción de Hidrocarburos</t>
    </r>
  </si>
  <si>
    <r>
      <rPr>
        <sz val="6"/>
        <color rgb="FF000000"/>
        <rFont val="Times New Roman"/>
        <family val="1"/>
      </rPr>
      <t>h6) Impuesto Especial Sobre Producción y Servicios</t>
    </r>
  </si>
  <si>
    <r>
      <rPr>
        <sz val="6"/>
        <color rgb="FF000000"/>
        <rFont val="Times New Roman"/>
        <family val="1"/>
      </rPr>
      <t>h7) 0.136% de la Recaudación Federal Participable</t>
    </r>
  </si>
  <si>
    <r>
      <rPr>
        <sz val="6"/>
        <color rgb="FF000000"/>
        <rFont val="Times New Roman"/>
        <family val="1"/>
      </rPr>
      <t>h8) 3.17% Sobre Extracción de Petróleo</t>
    </r>
  </si>
  <si>
    <r>
      <rPr>
        <sz val="6"/>
        <color rgb="FF000000"/>
        <rFont val="Times New Roman"/>
        <family val="1"/>
      </rPr>
      <t>h9) Gasolinas y Diésel</t>
    </r>
  </si>
  <si>
    <r>
      <rPr>
        <sz val="6"/>
        <color rgb="FF000000"/>
        <rFont val="Times New Roman"/>
        <family val="1"/>
      </rPr>
      <t>h10) Fondo del Impuesto Sobre la Renta</t>
    </r>
  </si>
  <si>
    <r>
      <rPr>
        <sz val="6"/>
        <color rgb="FF000000"/>
        <rFont val="Times New Roman"/>
        <family val="1"/>
      </rPr>
      <t>h11) Fondo de Estabilización de los Ingresos de las Entidades Federativas</t>
    </r>
  </si>
  <si>
    <r>
      <rPr>
        <b/>
        <sz val="6"/>
        <color rgb="FF000000"/>
        <rFont val="Times New Roman"/>
        <family val="1"/>
      </rPr>
      <t>I. Incentivos Derivados de la Colaboración Fiscal (I=i1+i2+i3+i4+i5)</t>
    </r>
  </si>
  <si>
    <r>
      <rPr>
        <sz val="6"/>
        <color rgb="FF000000"/>
        <rFont val="Times New Roman"/>
        <family val="1"/>
      </rPr>
      <t>i1) Tenencia o Uso de Vehículos</t>
    </r>
  </si>
  <si>
    <r>
      <rPr>
        <sz val="6"/>
        <color rgb="FF000000"/>
        <rFont val="Times New Roman"/>
        <family val="1"/>
      </rPr>
      <t>i2) Fondo de Compensación ISAN</t>
    </r>
  </si>
  <si>
    <r>
      <rPr>
        <sz val="6"/>
        <color rgb="FF000000"/>
        <rFont val="Times New Roman"/>
        <family val="1"/>
      </rPr>
      <t>i3) Impuesto Sobre Automóviles Nuevos</t>
    </r>
  </si>
  <si>
    <r>
      <rPr>
        <sz val="6"/>
        <color rgb="FF000000"/>
        <rFont val="Times New Roman"/>
        <family val="1"/>
      </rPr>
      <t>i4) Fondo de Compensación de Repecos-Intermedios</t>
    </r>
  </si>
  <si>
    <r>
      <rPr>
        <sz val="6"/>
        <color rgb="FF000000"/>
        <rFont val="Times New Roman"/>
        <family val="1"/>
      </rPr>
      <t>i5) Otros Incentivos Económicos</t>
    </r>
  </si>
  <si>
    <r>
      <rPr>
        <b/>
        <sz val="6"/>
        <color rgb="FF000000"/>
        <rFont val="Times New Roman"/>
        <family val="1"/>
      </rPr>
      <t>J. Transferencias</t>
    </r>
  </si>
  <si>
    <r>
      <rPr>
        <b/>
        <sz val="6"/>
        <color rgb="FF000000"/>
        <rFont val="Times New Roman"/>
        <family val="1"/>
      </rPr>
      <t>K. Convenios</t>
    </r>
  </si>
  <si>
    <r>
      <rPr>
        <sz val="6"/>
        <color rgb="FF000000"/>
        <rFont val="Times New Roman"/>
        <family val="1"/>
      </rPr>
      <t>k1) Otros Convenios y Subsidios</t>
    </r>
  </si>
  <si>
    <r>
      <rPr>
        <b/>
        <sz val="6"/>
        <color rgb="FF000000"/>
        <rFont val="Times New Roman"/>
        <family val="1"/>
      </rPr>
      <t>L. Otros Ingresos de Libre Disposición (L=l1+l2)</t>
    </r>
  </si>
  <si>
    <r>
      <rPr>
        <sz val="6"/>
        <color rgb="FF000000"/>
        <rFont val="Times New Roman"/>
        <family val="1"/>
      </rPr>
      <t>l1) Participaciones en Ingresos Locales</t>
    </r>
  </si>
  <si>
    <r>
      <rPr>
        <sz val="6"/>
        <color rgb="FF000000"/>
        <rFont val="Times New Roman"/>
        <family val="1"/>
      </rPr>
      <t>l2) Otros Ingresos de Libre Disposición</t>
    </r>
  </si>
  <si>
    <r>
      <rPr>
        <b/>
        <sz val="6"/>
        <color rgb="FF000000"/>
        <rFont val="Times New Roman"/>
        <family val="1"/>
      </rPr>
      <t>I. Total de Ingresos de Libre Disposición (I=A+B+C+D+E+F+G+H+I+J+K+L)</t>
    </r>
  </si>
  <si>
    <r>
      <rPr>
        <b/>
        <sz val="6"/>
        <color rgb="FF000000"/>
        <rFont val="Times New Roman"/>
        <family val="1"/>
      </rPr>
      <t>Ingresos Excedentes de Ingresos de Libre Disposición</t>
    </r>
  </si>
  <si>
    <r>
      <rPr>
        <b/>
        <sz val="6"/>
        <color rgb="FF000000"/>
        <rFont val="Times New Roman"/>
        <family val="1"/>
      </rPr>
      <t>Transferencias Federales Etiquetadas</t>
    </r>
  </si>
  <si>
    <r>
      <rPr>
        <b/>
        <sz val="6"/>
        <color rgb="FF000000"/>
        <rFont val="Times New Roman"/>
        <family val="1"/>
      </rPr>
      <t>A. Aportaciones (A=a1+a2+a3+a4+a5+a6+a7+a8)</t>
    </r>
  </si>
  <si>
    <r>
      <rPr>
        <sz val="6"/>
        <color rgb="FF000000"/>
        <rFont val="Times New Roman"/>
        <family val="1"/>
      </rPr>
      <t>a1) Fondo de Aportaciones para la Nómina Educativa y Gasto Operativo</t>
    </r>
  </si>
  <si>
    <r>
      <rPr>
        <sz val="6"/>
        <color rgb="FF000000"/>
        <rFont val="Times New Roman"/>
        <family val="1"/>
      </rPr>
      <t>a2) Fondo de Aportaciones para los Servicios de Salud</t>
    </r>
  </si>
  <si>
    <r>
      <rPr>
        <sz val="6"/>
        <color rgb="FF000000"/>
        <rFont val="Times New Roman"/>
        <family val="1"/>
      </rPr>
      <t>a3) Fondo de Aportaciones para la Infraestructura Social</t>
    </r>
  </si>
  <si>
    <r>
      <rPr>
        <sz val="6"/>
        <color rgb="FF000000"/>
        <rFont val="Times New Roman"/>
        <family val="1"/>
      </rPr>
      <t>a4) Fondo de Aportaciones para el Fortalecimiento de los Municipios y de las Demarcaciones Territoriales del Distrito Federal</t>
    </r>
  </si>
  <si>
    <r>
      <rPr>
        <sz val="6"/>
        <color rgb="FF000000"/>
        <rFont val="Times New Roman"/>
        <family val="1"/>
      </rPr>
      <t>a5) Fondo de Aportaciones Múltiples</t>
    </r>
  </si>
  <si>
    <r>
      <rPr>
        <sz val="6"/>
        <color rgb="FF000000"/>
        <rFont val="Times New Roman"/>
        <family val="1"/>
      </rPr>
      <t>a6) Fondo de Aportaciones para la Educación Tecnológica y de Adultos</t>
    </r>
  </si>
  <si>
    <r>
      <rPr>
        <sz val="6"/>
        <color rgb="FF000000"/>
        <rFont val="Times New Roman"/>
        <family val="1"/>
      </rPr>
      <t>a7) Fondo de Aportaciones para la Seguridad Pública de los Estados y del Distrito Federal</t>
    </r>
  </si>
  <si>
    <r>
      <rPr>
        <sz val="6"/>
        <color rgb="FF000000"/>
        <rFont val="Times New Roman"/>
        <family val="1"/>
      </rPr>
      <t>a8) Fondo de Aportaciones para el Fortalecimiento de las Entidades Federativas</t>
    </r>
  </si>
  <si>
    <r>
      <rPr>
        <b/>
        <sz val="6"/>
        <color rgb="FF000000"/>
        <rFont val="Times New Roman"/>
        <family val="1"/>
      </rPr>
      <t>B. Convenios (B=b1+b2+b3+b4)</t>
    </r>
  </si>
  <si>
    <r>
      <rPr>
        <sz val="6"/>
        <color rgb="FF000000"/>
        <rFont val="Times New Roman"/>
        <family val="1"/>
      </rPr>
      <t>b1) Convenios de Protección Social en Salud</t>
    </r>
  </si>
  <si>
    <r>
      <rPr>
        <sz val="6"/>
        <color rgb="FF000000"/>
        <rFont val="Times New Roman"/>
        <family val="1"/>
      </rPr>
      <t>b2) Convenios de Descentralización</t>
    </r>
  </si>
  <si>
    <r>
      <rPr>
        <sz val="6"/>
        <color rgb="FF000000"/>
        <rFont val="Times New Roman"/>
        <family val="1"/>
      </rPr>
      <t>b3) Convenios de Reasignación</t>
    </r>
  </si>
  <si>
    <r>
      <rPr>
        <sz val="6"/>
        <color rgb="FF000000"/>
        <rFont val="Times New Roman"/>
        <family val="1"/>
      </rPr>
      <t>b4) Otros Convenios y Subsidios</t>
    </r>
  </si>
  <si>
    <r>
      <rPr>
        <b/>
        <sz val="6"/>
        <color rgb="FF000000"/>
        <rFont val="Times New Roman"/>
        <family val="1"/>
      </rPr>
      <t>C. Fondos Distintos de Aportaciones (C=c1+c2)</t>
    </r>
  </si>
  <si>
    <r>
      <rPr>
        <sz val="6"/>
        <color rgb="FF000000"/>
        <rFont val="Times New Roman"/>
        <family val="1"/>
      </rPr>
      <t>c1) Fondo para Entidades Federativas y Municipios Productores de Hidrocarburos</t>
    </r>
  </si>
  <si>
    <r>
      <rPr>
        <sz val="6"/>
        <color rgb="FF000000"/>
        <rFont val="Times New Roman"/>
        <family val="1"/>
      </rPr>
      <t>c2) Fondo Minero</t>
    </r>
  </si>
  <si>
    <r>
      <rPr>
        <b/>
        <sz val="6"/>
        <color rgb="FF000000"/>
        <rFont val="Times New Roman"/>
        <family val="1"/>
      </rPr>
      <t>D. Transferencias, Subsidios y Subvenciones, y Pensiones y Jubilaciones</t>
    </r>
  </si>
  <si>
    <r>
      <rPr>
        <b/>
        <sz val="6"/>
        <color rgb="FF000000"/>
        <rFont val="Times New Roman"/>
        <family val="1"/>
      </rPr>
      <t>E. Otras Transferencias Federales Etiquetadas</t>
    </r>
  </si>
  <si>
    <r>
      <rPr>
        <b/>
        <sz val="6"/>
        <color rgb="FF000000"/>
        <rFont val="Times New Roman"/>
        <family val="1"/>
      </rPr>
      <t>II. Total de Transferencias Federales Etiquetadas (II = A + B + C + D + E)</t>
    </r>
  </si>
  <si>
    <r>
      <rPr>
        <b/>
        <sz val="6"/>
        <color rgb="FF000000"/>
        <rFont val="Times New Roman"/>
        <family val="1"/>
      </rPr>
      <t>III. Ingresos Derivados de Financiamientos (III = A)</t>
    </r>
  </si>
  <si>
    <r>
      <rPr>
        <sz val="6"/>
        <color rgb="FF000000"/>
        <rFont val="Times New Roman"/>
        <family val="1"/>
      </rPr>
      <t>A. Ingresos Derivados de Financiamientos</t>
    </r>
  </si>
  <si>
    <r>
      <rPr>
        <b/>
        <sz val="6"/>
        <color rgb="FF000000"/>
        <rFont val="Times New Roman"/>
        <family val="1"/>
      </rPr>
      <t>IV. Total de Ingresos (IV = I + II + III)</t>
    </r>
  </si>
  <si>
    <r>
      <rPr>
        <b/>
        <sz val="6"/>
        <color rgb="FF000000"/>
        <rFont val="Times New Roman"/>
        <family val="1"/>
      </rPr>
      <t>Datos Informativos</t>
    </r>
  </si>
  <si>
    <r>
      <rPr>
        <sz val="6"/>
        <color rgb="FF000000"/>
        <rFont val="Times New Roman"/>
        <family val="1"/>
      </rPr>
      <t>1. Ingresos Derivados de Financiamientos con Fuente de Pago de Ingresos de Libre Disposición</t>
    </r>
  </si>
  <si>
    <r>
      <rPr>
        <sz val="6"/>
        <color rgb="FF000000"/>
        <rFont val="Times New Roman"/>
        <family val="1"/>
      </rPr>
      <t>2. Ingresos Derivados de Financiamientos con Fuente de Pago de Transferencias Federales Etiquetadas</t>
    </r>
  </si>
  <si>
    <r>
      <rPr>
        <sz val="6"/>
        <color rgb="FF000000"/>
        <rFont val="Times New Roman"/>
        <family val="1"/>
      </rPr>
      <t>3. Ingresos Derivados de Financiamientos (3 = 1 + 2)</t>
    </r>
  </si>
  <si>
    <t>C.P. ROSA ELENA UC ZAPATA</t>
  </si>
  <si>
    <t>LIC. LUIS ALFREDO SANDOVAL MARTÍNEZ</t>
  </si>
  <si>
    <t>CP. AMÉRICA DEL CARMEN AZAR PÉREZ</t>
  </si>
  <si>
    <t>DIRECTORA DE RECAUDACIÓN</t>
  </si>
  <si>
    <r>
      <rPr>
        <sz val="5.5"/>
        <color rgb="FF000000"/>
        <rFont val="Times New Roman"/>
        <family val="1"/>
      </rPr>
      <t xml:space="preserve">ADMINISTRADOR GENERAL DEL SERVICIO DE
</t>
    </r>
    <r>
      <rPr>
        <sz val="5.5"/>
        <color rgb="FF000000"/>
        <rFont val="Times New Roman"/>
        <family val="1"/>
      </rPr>
      <t>ADMINISTRACIÓN FISCAL DEL ESTADO DE CAMPECHE</t>
    </r>
  </si>
  <si>
    <t>SECRETARIA DE FINANZAS</t>
  </si>
  <si>
    <t>GOBIERNO DEL ESTADO DE CAMPECHE</t>
  </si>
  <si>
    <t>Formato 2 -Informe Analítico de la Deuda Pública y Otros Pasivos -LDF</t>
  </si>
  <si>
    <t>Del 1 de enero al 31 de diciembre de 2018</t>
  </si>
  <si>
    <t>Denominación de la Deuda Pública y Otros Pasivos ( c )</t>
  </si>
  <si>
    <t>Saldo al 31 de diciembre de 2017 (d)</t>
  </si>
  <si>
    <t xml:space="preserve">Disposiciones del Periodo (e) </t>
  </si>
  <si>
    <t>Amortizaciones del Período (f)</t>
  </si>
  <si>
    <t>Revaluaciones, Reclasificaciones y otros ajustes (g)</t>
  </si>
  <si>
    <t>Saldo Final del Período (h)  h=d+e-f+g</t>
  </si>
  <si>
    <t>Pago de intereses del Período (i)</t>
  </si>
  <si>
    <t>Pago de comisiones y demás costos asociados durante el Periodo (j)</t>
  </si>
  <si>
    <t xml:space="preserve">1.- Deuda Pública (1=A+B)  </t>
  </si>
  <si>
    <t>A. Corto Plazo (A=a1+a2+a3)</t>
  </si>
  <si>
    <t xml:space="preserve">   a1) Instituciones de Crédito</t>
  </si>
  <si>
    <t xml:space="preserve">  a2) Títulos y Valores</t>
  </si>
  <si>
    <t xml:space="preserve">  a3) Arrendamientos Financieros</t>
  </si>
  <si>
    <t xml:space="preserve">  B. Largo Plazo (B=b1+b2+b3)</t>
  </si>
  <si>
    <t>b1) Instituciones de Crédito</t>
  </si>
  <si>
    <t>BANAMEX, S. A.</t>
  </si>
  <si>
    <t>SANTANDER, S. A.</t>
  </si>
  <si>
    <t>BBVA BANCOMER, S. A.</t>
  </si>
  <si>
    <t>b2) Títulos y Valores</t>
  </si>
  <si>
    <t>b3) Arrendamientos Financieros</t>
  </si>
  <si>
    <t>2.- Otros Pasivos</t>
  </si>
  <si>
    <t>3.- Total de la Deuda Pública y Otros Pásivos (3=1+2)</t>
  </si>
  <si>
    <t>4.- Deuda Contingente ¹ (informativo)</t>
  </si>
  <si>
    <t xml:space="preserve">   A. Deuda Contingente 1</t>
  </si>
  <si>
    <t xml:space="preserve">   B. Deuda Contingente 2</t>
  </si>
  <si>
    <t xml:space="preserve">   C. Deuda Contingente XX</t>
  </si>
  <si>
    <t>5.- Valor de Instrumentos Bono Cupón Cero ² (infomativo)</t>
  </si>
  <si>
    <r>
      <t xml:space="preserve">A. Instrumento Bono Cupón Cero FONREC </t>
    </r>
    <r>
      <rPr>
        <vertAlign val="superscript"/>
        <sz val="7"/>
        <color theme="1"/>
        <rFont val="Arial"/>
        <family val="2"/>
      </rPr>
      <t>2</t>
    </r>
  </si>
  <si>
    <r>
      <t xml:space="preserve">B. Instrumento Bono Cupón Cero PROFISE </t>
    </r>
    <r>
      <rPr>
        <vertAlign val="superscript"/>
        <sz val="7"/>
        <color theme="1"/>
        <rFont val="Arial"/>
        <family val="2"/>
      </rPr>
      <t>2</t>
    </r>
  </si>
  <si>
    <r>
      <t xml:space="preserve">C. Instrumento Bono Cupón Cero FONREC </t>
    </r>
    <r>
      <rPr>
        <vertAlign val="superscript"/>
        <sz val="7"/>
        <color theme="1"/>
        <rFont val="Arial"/>
        <family val="2"/>
      </rPr>
      <t>2</t>
    </r>
  </si>
  <si>
    <r>
      <t xml:space="preserve">D. Instrumento Bono Cupón Cero FONREC </t>
    </r>
    <r>
      <rPr>
        <vertAlign val="superscript"/>
        <sz val="7"/>
        <color theme="1"/>
        <rFont val="Arial"/>
        <family val="2"/>
      </rPr>
      <t>2</t>
    </r>
  </si>
  <si>
    <r>
      <t xml:space="preserve">E. Instrumento Bono Cupón Cero FONREC </t>
    </r>
    <r>
      <rPr>
        <vertAlign val="superscript"/>
        <sz val="7"/>
        <color theme="1"/>
        <rFont val="Arial"/>
        <family val="2"/>
      </rPr>
      <t>2</t>
    </r>
  </si>
  <si>
    <t>Oblicaciones a Corto Plazo (k)</t>
  </si>
  <si>
    <t>Monto Contratado (l)</t>
  </si>
  <si>
    <t>Plazo Pactado (m)</t>
  </si>
  <si>
    <t>Tasa de Interés (n)</t>
  </si>
  <si>
    <t>Comisiones y Costos Relacionados (o)</t>
  </si>
  <si>
    <t>Tasa Efectiva (p)</t>
  </si>
  <si>
    <t>6.- Obligaciones a Corto Plazo (informativo)</t>
  </si>
  <si>
    <t xml:space="preserve">  A. Crédito 1</t>
  </si>
  <si>
    <t xml:space="preserve">  B. Crédito 2</t>
  </si>
  <si>
    <t xml:space="preserve">  C. Crédito XX</t>
  </si>
  <si>
    <t>C. Total de Obligaciones Diferentes de Financiamiento (C=A+B)</t>
  </si>
  <si>
    <t xml:space="preserve">   d) Otro instrumento XX</t>
  </si>
  <si>
    <t xml:space="preserve">   c) Otro Instrumento 3</t>
  </si>
  <si>
    <t xml:space="preserve">   b) Otro Instrumento 2</t>
  </si>
  <si>
    <t xml:space="preserve">   a) Otro Instumento 1</t>
  </si>
  <si>
    <t>B. Otros instrumentos (B= a+b+c+d)</t>
  </si>
  <si>
    <t xml:space="preserve">   d) APP XX</t>
  </si>
  <si>
    <t xml:space="preserve">   c) APP 3</t>
  </si>
  <si>
    <t xml:space="preserve">   b) APP 2</t>
  </si>
  <si>
    <t xml:space="preserve">   a) APP 1</t>
  </si>
  <si>
    <t>A. Asociaciones Público Privadas (APP´s)            (A= a+b+c+d)</t>
  </si>
  <si>
    <t>Saldo pendiente por pagar de la inversión al 31 de marzo de 2018         (m= g-l)</t>
  </si>
  <si>
    <t>Monto pagado de la inversión actualizado al 31 de marzo de 2018(l)</t>
  </si>
  <si>
    <t>Monto pagado de la inversión al 31 de marzo de 2018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</si>
  <si>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</si>
  <si>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</si>
  <si>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</si>
  <si>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</si>
  <si>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</si>
  <si>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 )</t>
  </si>
  <si>
    <t>Fecha del Contrato (d)</t>
  </si>
  <si>
    <t>Denominación de las Obligaciones Diferentes de Financiamiento ( c )</t>
  </si>
  <si>
    <t>Formato 3 -Informe Analítico de Obligaciones de Diferentes Financiamientos -LDF</t>
  </si>
  <si>
    <t xml:space="preserve"> 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</si>
  <si>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</si>
  <si>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</si>
  <si>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</si>
  <si>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</si>
  <si>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</si>
  <si>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</si>
  <si>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AMORTIZACION DE LA DEUDA PÚBLICA</t>
  </si>
  <si>
    <t>I. DEUDA PÚBLICA  (I= i1+i2+i3+i4+i5+i6+i7)</t>
  </si>
  <si>
    <t>h3) CONVENIOS</t>
  </si>
  <si>
    <t>h2) APORTACIONES</t>
  </si>
  <si>
    <t>h1) PARTICIPACIONES</t>
  </si>
  <si>
    <t>H. PARTICIPACIONES Y APORTACIONES  (H= h1+h2+h3)</t>
  </si>
  <si>
    <t>g7) PROVISIONES PARA CONTINGENCIAS Y OTRAS EROGACIONES ESPECIALES</t>
  </si>
  <si>
    <t>g6) OTRAS INVERSIONES FINANCIERAS</t>
  </si>
  <si>
    <t>g5) INVERSIONES EN FIDEICOMISOS, MANDATOS Y OTROS ANÁLOGOS</t>
  </si>
  <si>
    <t>g4) CONCESION DE PRÉSTAMOS</t>
  </si>
  <si>
    <t>g3) COMPRA DE TÍTULOS Y VALORES</t>
  </si>
  <si>
    <t>g2) ACCIONES Y PARTICIPACIONES DE CAPITAL</t>
  </si>
  <si>
    <t>g1) INVERSIONES PARA EL FOMENTO DE ACTIVIDADES PRODUCTIVAS</t>
  </si>
  <si>
    <t>G. INVERSIONES FINANCIERAS Y OTRAS PROVISIONES                (G= g1+g2+g3+g4+g5+g6+g7)</t>
  </si>
  <si>
    <t>f3) PROYECTOS PRODUCTIVOS Y ACCIONES DE FOMENTO</t>
  </si>
  <si>
    <t>f2) OBRA PÚBLICA EN BIENES PROPIOS</t>
  </si>
  <si>
    <t>f1) OBRA PÚBLICA EN BIENES DE DOMINIO PÚBLICO</t>
  </si>
  <si>
    <t>F. INVERSION PÚBLICA  (F= 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</si>
  <si>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</si>
  <si>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</si>
  <si>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</si>
  <si>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</si>
  <si>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</si>
  <si>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</si>
  <si>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</si>
  <si>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</si>
  <si>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</si>
  <si>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 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</si>
  <si>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</si>
  <si>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</si>
  <si>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</si>
  <si>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</si>
  <si>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</si>
  <si>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</si>
  <si>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</si>
  <si>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</si>
  <si>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</si>
  <si>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 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</si>
  <si>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</si>
  <si>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</si>
  <si>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</si>
  <si>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</si>
  <si>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</si>
  <si>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</si>
  <si>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</si>
  <si>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</si>
  <si>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</si>
  <si>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 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</si>
  <si>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</si>
  <si>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</si>
  <si>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</si>
  <si>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</si>
  <si>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</si>
  <si>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</si>
  <si>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</si>
  <si>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</si>
  <si>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</si>
  <si>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 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</si>
  <si>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</si>
  <si>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</si>
  <si>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</si>
  <si>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</si>
  <si>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</si>
  <si>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</si>
  <si>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</si>
  <si>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 a1+a2+a3+a4+a5+a6+a7)</t>
  </si>
  <si>
    <t>II. GASTO ETIQUETADO</t>
  </si>
  <si>
    <t>i1) AMORTIZACIÓN DE LA DEUDA PÚBLICA</t>
  </si>
  <si>
    <t>g4) CONCESIÓN DE PRÉSTAMOS</t>
  </si>
  <si>
    <t>G. INVERSIONES FINANCIERAS Y OTRAS PROVISIONES                  (G= g1+g2+g3+g4+g5+g6+g7)</t>
  </si>
  <si>
    <t>E. BIENES MUEBLES, INMUEBLES E INTANGIBLES                     (E= e1+e2+e3+e4+e5+e6+e7+e8+e9)</t>
  </si>
  <si>
    <t>c3) SERVICIOS PROFESIONALES,CIENTÍFICOS,TÉCNICOS Y OTROS SERVICIOS</t>
  </si>
  <si>
    <t>I. GASTO NO ETIQUETADO</t>
  </si>
  <si>
    <t>Ampliaciones/ (Reducciones)</t>
  </si>
  <si>
    <t>Subejercicio</t>
  </si>
  <si>
    <t>Egresos</t>
  </si>
  <si>
    <t xml:space="preserve">Ente Público: Poder Ejecutivo del Gobierno del Estado de Campeche
Formato 6 a) - Estado Analítico del Ejercicio Presupuesto de Egresos Detallado - LDF
Clasificación Por Objeto del Gasto (Capítulo y Concepto)
Del 01 de enero  al 31 de diciembre del 2018
(PESOS) </t>
  </si>
  <si>
    <t>III. TOTAL DE EGRESOS (III= I + II)</t>
  </si>
  <si>
    <t>PARTICIPACIONES Y TRANSFERENCIAS A MUNICIPIOS</t>
  </si>
  <si>
    <t>FIDEICOMISOS PÚBLICOS</t>
  </si>
  <si>
    <t>ORGANISMOS PÚBLICOS DESCENTRALIZADOS</t>
  </si>
  <si>
    <t>ÓRGANOS AUTÓNOMOS</t>
  </si>
  <si>
    <t>PODER JUDICIAL</t>
  </si>
  <si>
    <t>PODER LEGISLATIVO</t>
  </si>
  <si>
    <t>DEUDA PÚBLICA</t>
  </si>
  <si>
    <t>FISCALÍA GENERAL DEL ESTADO</t>
  </si>
  <si>
    <t>SECRETARÍA DE PROTECCIÓN CIVIL</t>
  </si>
  <si>
    <t>SECRETARÍA DE SEGURIDAD PÚBLICA</t>
  </si>
  <si>
    <t>SECRETARÍA DE TURISMO</t>
  </si>
  <si>
    <t>SECRETARÍA DE DESARROLLO URBANO,OBRAS PÚBLICAS E INFRAESTUCTURA</t>
  </si>
  <si>
    <t>SECRETARÍA DE MEDIO AMBIENTE  Y RECURSOS NATURALES</t>
  </si>
  <si>
    <t>SECRETARÍA DE DESARROLLO RURAL</t>
  </si>
  <si>
    <t>SECRETARÍA DE DESARROLLO  ECONÓMICO</t>
  </si>
  <si>
    <t>SECRETARÍA DE DESARROLLO SOCIAL Y HUMANO</t>
  </si>
  <si>
    <t>SECRETARÍA DE CULTURA</t>
  </si>
  <si>
    <t>SECRETARÍA DE EDUCACIÓN</t>
  </si>
  <si>
    <t>SECRETARÍA DE PLANEACIÓN</t>
  </si>
  <si>
    <t>SECRETARÍA DE LA CONTRALORÍA</t>
  </si>
  <si>
    <t>SECRETARÍA DE FINANZAS</t>
  </si>
  <si>
    <t>SECRETARÍA GENERAL DE GOBIERNO</t>
  </si>
  <si>
    <t>CONSEJERÍA JURÍDICA</t>
  </si>
  <si>
    <t>SECRETARÍA DE TRABAJO Y PREVISIÓN SOCIAL</t>
  </si>
  <si>
    <t>SECRETARÍA DE PESCA Y ACUACULTURA</t>
  </si>
  <si>
    <t>SECRETARÍA DE DESARROLLO ENERGÉTICO SUSTENTABLE</t>
  </si>
  <si>
    <t>SECRETARÍA DE SALUD</t>
  </si>
  <si>
    <t>SECRETARÍA DE ADMINISTRACIÓN E INNOVACIÓN GUBERNAMENTAL</t>
  </si>
  <si>
    <t>OFICINA DEL GOBERNADOR</t>
  </si>
  <si>
    <t xml:space="preserve">Ente Público: Poder Ejecutivo del Gobierno del Estado de Campeche
Formato 6 b) - Estado Analítico del Ejercicio Presupuesto de Egresos Detallado - LDF
Clasificación Administrativa
Del 01 de enero al 31 de diciembre del 2018
(PESOS) </t>
  </si>
  <si>
    <t>d4) ADEUDOS DE EJERCICIOS FISCALES ANTERIORES</t>
  </si>
  <si>
    <t>d3) SANEAMIENTO DEL SISTEMA FINANCIERO</t>
  </si>
  <si>
    <t>d2) TRANFERENCIAS, PARTICIPACIONES Y APORTACIONES ENTRE DIFERENTES NIVELES Y ÓRDENES DE GOBIERNO</t>
  </si>
  <si>
    <t>d1) TRANSACCIONES DE LA DEUDA PÚBLICA/COSTOS FINANCIERO DE LA DEUDA</t>
  </si>
  <si>
    <t>D. OTRAS  NO CLASIFICADAS EN FUNCIONES ANTERIORES  (D= 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</si>
  <si>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</si>
  <si>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</si>
  <si>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</si>
  <si>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</si>
  <si>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</si>
  <si>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</si>
  <si>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</si>
  <si>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</si>
  <si>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 COMERCIALES Y LABORALES EN GENERAL</t>
  </si>
  <si>
    <t>C. DESARROLLO ECONÓMICO                             (C= 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</si>
  <si>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</si>
  <si>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</si>
  <si>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</si>
  <si>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</si>
  <si>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</si>
  <si>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</si>
  <si>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</si>
  <si>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 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</si>
  <si>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</si>
  <si>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</si>
  <si>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</si>
  <si>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</si>
  <si>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</si>
  <si>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</si>
  <si>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</si>
  <si>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</si>
  <si>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 a1+a2+a3+a4+a5+a6+a7+a8)</t>
  </si>
  <si>
    <t xml:space="preserve">Ente Público: Poder Ejecutivo del Gobierno del Estado de Campeche
Formato 6 c) - Estado Analítico del Ejercicio Presupuesto de Egresos Detallado - LDF
Clasificación Funcional (Finalidad y Función)
Del 01 de enero al 31 de diciembre del 2018
(PESOS) </t>
  </si>
  <si>
    <t>(III= I + II )</t>
  </si>
  <si>
    <t>III. Total del Gasto en Servicios Personales</t>
  </si>
  <si>
    <t>F) Sentencias laborales definitivas</t>
  </si>
  <si>
    <t>e2)  Nombre del Programa o Ley 2</t>
  </si>
  <si>
    <t>e1)  Nombre del Programa o Ley 1</t>
  </si>
  <si>
    <t>mismas (E= e1 + e2)</t>
  </si>
  <si>
    <t>nuevas leyes federales o reformas a las</t>
  </si>
  <si>
    <t>E) Gastos asociados a la implementación de</t>
  </si>
  <si>
    <t>D) Seguridad Pública</t>
  </si>
  <si>
    <t>C2) Personal médico, Paramédico y Afín</t>
  </si>
  <si>
    <t>C1) Personal Administrativo</t>
  </si>
  <si>
    <t>C) Servicios de Salud  (C= c1 + c2)</t>
  </si>
  <si>
    <t>B) Magisterio</t>
  </si>
  <si>
    <t>A)  Personal Administrativo y de Servicio Público</t>
  </si>
  <si>
    <t>II. Gasto Etiquetado  (II=A+B+C+D+E+F)</t>
  </si>
  <si>
    <t>S-</t>
  </si>
  <si>
    <t>SUBSIDIOS Y TRANSFERENCIAS</t>
  </si>
  <si>
    <t>4000</t>
  </si>
  <si>
    <t>SERVICIOS GENERALES</t>
  </si>
  <si>
    <t>3000</t>
  </si>
  <si>
    <t>SERVICIOS PERSONALES</t>
  </si>
  <si>
    <t>1000</t>
  </si>
  <si>
    <t>ASIGNADO</t>
  </si>
  <si>
    <t>DESCRIP</t>
  </si>
  <si>
    <t>CAP</t>
  </si>
  <si>
    <t>I. Gasto No etiquetado  (I=A+B+C+D+E+F)</t>
  </si>
  <si>
    <t xml:space="preserve">Subejercicio </t>
  </si>
  <si>
    <t>Del 01 de enero al 31 de diciembre de del 2018</t>
  </si>
  <si>
    <t>Clasificación de Servicios Personales por Categoría</t>
  </si>
  <si>
    <t>Formato 6 d) - Estado Analítico del Ejercicio del Presupuesto de Egresos Detallado - LDF</t>
  </si>
  <si>
    <t xml:space="preserve"> Ente Público: Poder Ejecutivo del Gobierno del Estado de Campeche</t>
  </si>
  <si>
    <t xml:space="preserve">  </t>
  </si>
  <si>
    <t>Para efectos de hacer la clasificación y el comparativo del Ingreso Estimado con el Recaudado de los Rubros Aprovechamientos e Incentivos Derivados de la Colaboración Fiscal se deberá de considerar las modificaciones al registro del ingreso por esos conceptos, publicado por el Consejo Nacional de Armonización Contable (CONAC) el 27 de diciembre de 2017 en el DOF y al Clasificador por Rubro de Ingresos que incluyó la cuenta contable de dicha reforma publicada por el CONAC hasta el 11 de Junio de  2018 en el DOF. Toda vez que la Ley de Ingresos del Estado de Campeche para el ejercicio fiscal 2018 fue aprobada y publicada en el Periódico Oficial del Estado el 12 de diciembre de 2017, se presenta la información de dichas adecuaciones al registro contable de los ingresos de acuerdo a dichas reformas del CONAC en el presente Estado Analítico de Ingresos Detallado.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</si>
</sst>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1080A]#,##0.00;\-#,##0.00"/>
    <numFmt numFmtId="165" formatCode="[$-1080A]&quot;$&quot;#,##0.00;\-&quot;$&quot;#,##0.00"/>
    <numFmt numFmtId="166" formatCode="[$-1080A]#,##0.00;\(#,##0.00\)"/>
    <numFmt numFmtId="167" formatCode="#,##0.00000000"/>
    <numFmt numFmtId="168" formatCode="[$-1080A]&quot;$&quot;#,##0.00"/>
    <numFmt numFmtId="169" formatCode="&quot;$&quot;#,##0.00"/>
    <numFmt numFmtId="170" formatCode="#,###.#0\ ;[Red]\(#,###.#00\);\-\ ;"/>
    <numFmt numFmtId="171" formatCode="#,##0.00;[Red]#,##0.00"/>
    <numFmt numFmtId="172" formatCode="#,##0.00000000;[Red]#,##0.00000000"/>
    <numFmt numFmtId="173" formatCode="#,##0.000000"/>
  </numFmts>
  <fonts count="58"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theme="1"/>
      <name val="Calibri"/>
      <family val="2"/>
      <scheme val="minor"/>
    </font>
    <font>
      <sz val="10"/>
      <name val="Arial"/>
      <family val="2"/>
    </font>
    <font>
      <b/>
      <sz val="8"/>
      <color theme="0"/>
      <name val="Arial"/>
      <family val="2"/>
    </font>
    <font>
      <sz val="8"/>
      <color indexed="8"/>
      <name val="Courier New"/>
      <family val="3"/>
    </font>
    <font>
      <b/>
      <sz val="6.5"/>
      <color rgb="FFFFFFFF"/>
      <name val="Courier New"/>
    </font>
    <font>
      <sz val="11"/>
      <color theme="1"/>
      <name val="Calibri"/>
      <family val="2"/>
      <scheme val="minor"/>
    </font>
    <font>
      <b/>
      <sz val="9"/>
      <name val="Arial"/>
      <family val="2"/>
    </font>
    <font>
      <b/>
      <sz val="9"/>
      <color theme="0"/>
      <name val="Arial"/>
      <family val="2"/>
    </font>
    <font>
      <b/>
      <sz val="9"/>
      <color theme="1"/>
      <name val="Arial"/>
      <family val="2"/>
    </font>
    <font>
      <sz val="9"/>
      <color theme="1"/>
      <name val="Arial"/>
      <family val="2"/>
    </font>
    <font>
      <sz val="9"/>
      <name val="Arial"/>
      <family val="2"/>
    </font>
    <font>
      <b/>
      <i/>
      <sz val="9"/>
      <color theme="1"/>
      <name val="Arial"/>
      <family val="2"/>
    </font>
    <font>
      <sz val="11"/>
      <name val="Calibri"/>
      <family val="2"/>
    </font>
    <font>
      <b/>
      <sz val="9"/>
      <color rgb="FF000000"/>
      <name val="Segoe UI"/>
      <family val="2"/>
    </font>
    <font>
      <sz val="9"/>
      <name val="Calibri"/>
      <family val="2"/>
    </font>
    <font>
      <b/>
      <sz val="9"/>
      <color rgb="FF000000"/>
      <name val="Candara"/>
      <family val="2"/>
    </font>
    <font>
      <b/>
      <sz val="9"/>
      <color rgb="FF000000"/>
      <name val="Times New Roman"/>
      <family val="1"/>
    </font>
    <font>
      <sz val="9"/>
      <color rgb="FF000000"/>
      <name val="Candara"/>
      <family val="2"/>
    </font>
    <font>
      <b/>
      <sz val="6"/>
      <color rgb="FF000000"/>
      <name val="Times New Roman"/>
      <family val="1"/>
    </font>
    <font>
      <b/>
      <sz val="6"/>
      <color rgb="FFFF0000"/>
      <name val="Times New Roman"/>
      <family val="1"/>
    </font>
    <font>
      <sz val="11"/>
      <color rgb="FFFF0000"/>
      <name val="Calibri"/>
      <family val="2"/>
    </font>
    <font>
      <sz val="6"/>
      <color rgb="FF000000"/>
      <name val="Times New Roman"/>
      <family val="1"/>
    </font>
    <font>
      <sz val="6"/>
      <name val="Times New Roman"/>
      <family val="1"/>
    </font>
    <font>
      <sz val="6"/>
      <color rgb="FFFF0000"/>
      <name val="Times New Roman"/>
      <family val="1"/>
    </font>
    <font>
      <b/>
      <sz val="6"/>
      <color rgb="FF002060"/>
      <name val="Times New Roman"/>
      <family val="1"/>
    </font>
    <font>
      <sz val="11"/>
      <color rgb="FF002060"/>
      <name val="Calibri"/>
      <family val="2"/>
    </font>
    <font>
      <b/>
      <sz val="6"/>
      <name val="Times New Roman"/>
      <family val="1"/>
    </font>
    <font>
      <b/>
      <sz val="6"/>
      <color theme="1"/>
      <name val="Times New Roman"/>
      <family val="1"/>
    </font>
    <font>
      <sz val="6"/>
      <color theme="1"/>
      <name val="Times New Roman"/>
      <family val="1"/>
    </font>
    <font>
      <sz val="11"/>
      <color theme="1"/>
      <name val="Calibri"/>
      <family val="2"/>
    </font>
    <font>
      <sz val="5"/>
      <color rgb="FF000000"/>
      <name val="Century Gothic"/>
      <family val="2"/>
    </font>
    <font>
      <sz val="5"/>
      <color rgb="FF000000"/>
      <name val="Segoe UI"/>
      <family val="2"/>
    </font>
    <font>
      <sz val="8"/>
      <name val="Calibri"/>
      <family val="2"/>
    </font>
    <font>
      <sz val="5.5"/>
      <color rgb="FF000000"/>
      <name val="Times New Roman"/>
      <family val="1"/>
    </font>
    <font>
      <b/>
      <sz val="11"/>
      <color theme="0"/>
      <name val="Calibri"/>
      <family val="2"/>
      <scheme val="minor"/>
    </font>
    <font>
      <b/>
      <sz val="11"/>
      <color theme="1"/>
      <name val="Arial"/>
      <family val="2"/>
    </font>
    <font>
      <sz val="11"/>
      <color theme="1"/>
      <name val="Arial"/>
      <family val="2"/>
    </font>
    <font>
      <b/>
      <sz val="7"/>
      <color theme="0"/>
      <name val="Arial"/>
      <family val="2"/>
    </font>
    <font>
      <sz val="7"/>
      <color theme="1"/>
      <name val="Arial"/>
      <family val="2"/>
    </font>
    <font>
      <vertAlign val="superscript"/>
      <sz val="7"/>
      <color theme="1"/>
      <name val="Arial"/>
      <family val="2"/>
    </font>
    <font>
      <sz val="11"/>
      <color rgb="FF000000"/>
      <name val="Calibri"/>
      <family val="2"/>
      <scheme val="minor"/>
    </font>
    <font>
      <b/>
      <sz val="9"/>
      <color rgb="FF000000"/>
      <name val="Courier New"/>
      <family val="3"/>
    </font>
    <font>
      <sz val="9"/>
      <color rgb="FF000000"/>
      <name val="Courier New"/>
      <family val="3"/>
    </font>
    <font>
      <b/>
      <sz val="10"/>
      <color rgb="FFFFFFFF"/>
      <name val="Courier New"/>
      <family val="3"/>
    </font>
    <font>
      <sz val="10"/>
      <name val="Calibri"/>
      <family val="2"/>
    </font>
    <font>
      <b/>
      <sz val="11"/>
      <color theme="0"/>
      <name val="Arial"/>
      <family val="2"/>
    </font>
    <font>
      <sz val="9"/>
      <color indexed="8"/>
      <name val="Courier New"/>
      <family val="3"/>
    </font>
    <font>
      <sz val="9"/>
      <color theme="1"/>
      <name val="Calibri"/>
      <family val="2"/>
      <scheme val="minor"/>
    </font>
    <font>
      <sz val="9"/>
      <color theme="1"/>
      <name val="Courier New"/>
      <family val="3"/>
    </font>
    <font>
      <b/>
      <sz val="9"/>
      <color theme="1"/>
      <name val="Courier New"/>
      <family val="3"/>
    </font>
    <font>
      <b/>
      <sz val="9"/>
      <color indexed="8"/>
      <name val="Courier New"/>
      <family val="3"/>
    </font>
    <font>
      <sz val="10.5"/>
      <color indexed="8"/>
      <name val="Courier New"/>
      <family val="3"/>
    </font>
    <font>
      <b/>
      <sz val="9"/>
      <color theme="1"/>
      <name val="Calibri"/>
      <family val="2"/>
      <scheme val="minor"/>
    </font>
    <font>
      <b/>
      <sz val="10"/>
      <color theme="0"/>
      <name val="Courier New"/>
      <family val="3"/>
    </font>
  </fonts>
  <fills count="13">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lightGray">
        <bgColor rgb="FFBFBFBF"/>
      </patternFill>
    </fill>
    <fill>
      <patternFill patternType="solid">
        <fgColor rgb="FF00B050"/>
        <bgColor indexed="64"/>
      </patternFill>
    </fill>
    <fill>
      <patternFill patternType="solid">
        <fgColor rgb="FF339933"/>
        <bgColor indexed="64"/>
      </patternFill>
    </fill>
    <fill>
      <patternFill patternType="solid">
        <fgColor rgb="FFD3D3D3"/>
        <bgColor rgb="FFD3D3D3"/>
      </patternFill>
    </fill>
    <fill>
      <patternFill patternType="solid">
        <fgColor theme="0" tint="-0.14999847407452621"/>
        <bgColor indexed="64"/>
      </patternFill>
    </fill>
    <fill>
      <patternFill patternType="solid">
        <fgColor theme="0" tint="-0.14999847407452621"/>
        <bgColor rgb="FFD3D3D3"/>
      </patternFill>
    </fill>
    <fill>
      <patternFill patternType="solid">
        <fgColor rgb="FF358F37"/>
        <bgColor indexed="64"/>
      </patternFill>
    </fill>
    <fill>
      <patternFill patternType="solid">
        <fgColor rgb="FF359735"/>
        <bgColor rgb="FF73BB7C"/>
      </patternFill>
    </fill>
    <fill>
      <patternFill patternType="solid">
        <fgColor rgb="FF359735"/>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indexed="64"/>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style="thin">
        <color indexed="8"/>
      </left>
      <right style="medium">
        <color indexed="64"/>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style="medium">
        <color indexed="64"/>
      </right>
      <top/>
      <bottom/>
      <diagonal/>
    </border>
    <border>
      <left style="thin">
        <color indexed="8"/>
      </left>
      <right/>
      <top/>
      <bottom/>
      <diagonal/>
    </border>
    <border>
      <left style="thin">
        <color indexed="64"/>
      </left>
      <right style="medium">
        <color indexed="64"/>
      </right>
      <top/>
      <bottom/>
      <diagonal/>
    </border>
    <border>
      <left style="thin">
        <color indexed="8"/>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4">
    <xf numFmtId="0" fontId="0" fillId="0" borderId="0"/>
    <xf numFmtId="0" fontId="5" fillId="0" borderId="0"/>
    <xf numFmtId="43" fontId="9" fillId="0" borderId="0" applyFont="0" applyFill="0" applyBorder="0" applyAlignment="0" applyProtection="0"/>
    <xf numFmtId="0" fontId="44" fillId="0" borderId="0"/>
  </cellStyleXfs>
  <cellXfs count="497">
    <xf numFmtId="0" fontId="0" fillId="0" borderId="0" xfId="0"/>
    <xf numFmtId="4" fontId="0" fillId="0" borderId="0" xfId="0" applyNumberFormat="1"/>
    <xf numFmtId="0" fontId="3" fillId="0" borderId="7" xfId="0" applyFont="1" applyBorder="1" applyAlignment="1">
      <alignment vertical="center"/>
    </xf>
    <xf numFmtId="4" fontId="3" fillId="0" borderId="7" xfId="0" applyNumberFormat="1" applyFont="1" applyBorder="1" applyAlignment="1">
      <alignment vertical="center"/>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4" fontId="3" fillId="3" borderId="5" xfId="0" applyNumberFormat="1" applyFont="1" applyFill="1" applyBorder="1" applyAlignment="1">
      <alignment vertical="center" wrapText="1"/>
    </xf>
    <xf numFmtId="0" fontId="2" fillId="3" borderId="5" xfId="0" applyFont="1" applyFill="1" applyBorder="1" applyAlignment="1">
      <alignment vertical="center" wrapText="1"/>
    </xf>
    <xf numFmtId="4" fontId="2" fillId="3" borderId="5" xfId="0" applyNumberFormat="1" applyFont="1" applyFill="1" applyBorder="1" applyAlignment="1">
      <alignment vertical="center" wrapText="1"/>
    </xf>
    <xf numFmtId="0" fontId="3" fillId="3" borderId="5" xfId="0" applyFont="1" applyFill="1" applyBorder="1" applyAlignment="1">
      <alignment horizontal="left" vertical="center" wrapText="1" indent="5"/>
    </xf>
    <xf numFmtId="0" fontId="2" fillId="3" borderId="4" xfId="0" applyFont="1" applyFill="1" applyBorder="1" applyAlignment="1">
      <alignment vertical="center" wrapText="1"/>
    </xf>
    <xf numFmtId="0" fontId="3" fillId="0" borderId="4" xfId="0" applyFont="1" applyBorder="1" applyAlignment="1">
      <alignment vertical="center" wrapText="1"/>
    </xf>
    <xf numFmtId="0" fontId="2" fillId="0" borderId="5" xfId="0" applyFont="1" applyBorder="1" applyAlignment="1">
      <alignment vertical="center" wrapText="1"/>
    </xf>
    <xf numFmtId="4" fontId="3" fillId="2" borderId="5" xfId="0" applyNumberFormat="1" applyFont="1" applyFill="1" applyBorder="1" applyAlignment="1">
      <alignment vertical="center" wrapText="1"/>
    </xf>
    <xf numFmtId="4" fontId="2" fillId="3" borderId="11" xfId="0" applyNumberFormat="1" applyFont="1" applyFill="1" applyBorder="1" applyAlignment="1">
      <alignment vertical="center" wrapText="1"/>
    </xf>
    <xf numFmtId="4" fontId="3" fillId="3" borderId="11" xfId="0" applyNumberFormat="1" applyFont="1" applyFill="1" applyBorder="1" applyAlignment="1">
      <alignment vertical="center" wrapText="1"/>
    </xf>
    <xf numFmtId="0" fontId="3" fillId="3" borderId="6" xfId="0" applyFont="1" applyFill="1" applyBorder="1" applyAlignment="1">
      <alignment vertical="center" wrapText="1"/>
    </xf>
    <xf numFmtId="0" fontId="2" fillId="3" borderId="8" xfId="0" applyFont="1" applyFill="1" applyBorder="1" applyAlignment="1">
      <alignment vertical="center" wrapText="1"/>
    </xf>
    <xf numFmtId="4" fontId="3" fillId="3" borderId="8" xfId="0" applyNumberFormat="1" applyFont="1" applyFill="1" applyBorder="1" applyAlignment="1">
      <alignment vertical="center" wrapText="1"/>
    </xf>
    <xf numFmtId="0" fontId="2" fillId="3" borderId="6" xfId="0" applyFont="1" applyFill="1" applyBorder="1" applyAlignment="1">
      <alignment vertical="center" wrapText="1"/>
    </xf>
    <xf numFmtId="4" fontId="2" fillId="3" borderId="8" xfId="0" applyNumberFormat="1" applyFont="1" applyFill="1" applyBorder="1" applyAlignment="1">
      <alignment vertical="center" wrapText="1"/>
    </xf>
    <xf numFmtId="0" fontId="3" fillId="3" borderId="4" xfId="0" applyFont="1" applyFill="1" applyBorder="1" applyAlignment="1">
      <alignment vertical="center"/>
    </xf>
    <xf numFmtId="0" fontId="3" fillId="3" borderId="5" xfId="0" applyFont="1" applyFill="1" applyBorder="1" applyAlignment="1">
      <alignment vertical="center"/>
    </xf>
    <xf numFmtId="4" fontId="3" fillId="3" borderId="5" xfId="0" applyNumberFormat="1"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4" fontId="2" fillId="3" borderId="5" xfId="0" applyNumberFormat="1" applyFont="1" applyFill="1" applyBorder="1" applyAlignment="1">
      <alignment vertical="center"/>
    </xf>
    <xf numFmtId="0" fontId="3" fillId="3" borderId="5" xfId="0" applyFont="1" applyFill="1" applyBorder="1" applyAlignment="1">
      <alignment horizontal="left" vertical="center" indent="5"/>
    </xf>
    <xf numFmtId="4" fontId="3" fillId="3" borderId="11" xfId="0" applyNumberFormat="1" applyFont="1" applyFill="1" applyBorder="1" applyAlignment="1">
      <alignment vertical="center"/>
    </xf>
    <xf numFmtId="4" fontId="2" fillId="3" borderId="11" xfId="0" applyNumberFormat="1"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indent="1"/>
    </xf>
    <xf numFmtId="0" fontId="3" fillId="0" borderId="5" xfId="0" applyFont="1" applyBorder="1" applyAlignment="1">
      <alignment horizontal="left" vertical="center" indent="1"/>
    </xf>
    <xf numFmtId="4" fontId="3" fillId="4" borderId="5" xfId="0" applyNumberFormat="1" applyFont="1" applyFill="1" applyBorder="1" applyAlignment="1">
      <alignment vertical="center"/>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indent="1"/>
    </xf>
    <xf numFmtId="0" fontId="3" fillId="3" borderId="8" xfId="0" applyFont="1" applyFill="1" applyBorder="1" applyAlignment="1">
      <alignment horizontal="left" vertical="center" indent="1"/>
    </xf>
    <xf numFmtId="4" fontId="2" fillId="3" borderId="10" xfId="0" applyNumberFormat="1" applyFont="1" applyFill="1" applyBorder="1" applyAlignment="1">
      <alignment vertical="center"/>
    </xf>
    <xf numFmtId="0" fontId="3" fillId="3" borderId="5" xfId="0" applyFont="1" applyFill="1" applyBorder="1" applyAlignment="1">
      <alignment horizontal="left" vertical="center" wrapText="1" indent="1"/>
    </xf>
    <xf numFmtId="4" fontId="3" fillId="3" borderId="0" xfId="0" applyNumberFormat="1" applyFont="1" applyFill="1" applyBorder="1" applyAlignment="1">
      <alignment vertical="center" wrapText="1"/>
    </xf>
    <xf numFmtId="0" fontId="3" fillId="0" borderId="0" xfId="0" applyFont="1"/>
    <xf numFmtId="4" fontId="3" fillId="0" borderId="0" xfId="0" applyNumberFormat="1" applyFont="1"/>
    <xf numFmtId="4" fontId="2" fillId="3" borderId="11" xfId="0" applyNumberFormat="1" applyFont="1" applyFill="1" applyBorder="1" applyAlignment="1">
      <alignment vertical="center"/>
    </xf>
    <xf numFmtId="0" fontId="1" fillId="3" borderId="0" xfId="0" applyFont="1" applyFill="1"/>
    <xf numFmtId="0" fontId="0" fillId="3" borderId="0" xfId="0" applyFill="1"/>
    <xf numFmtId="4" fontId="6" fillId="5" borderId="5" xfId="0" applyNumberFormat="1" applyFont="1" applyFill="1" applyBorder="1" applyAlignment="1">
      <alignment horizontal="center" vertical="center" wrapText="1"/>
    </xf>
    <xf numFmtId="4" fontId="6" fillId="5" borderId="8" xfId="0" applyNumberFormat="1" applyFont="1" applyFill="1" applyBorder="1" applyAlignment="1">
      <alignment horizontal="center" vertical="center" wrapText="1"/>
    </xf>
    <xf numFmtId="4" fontId="6" fillId="5" borderId="14"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xf>
    <xf numFmtId="4" fontId="6" fillId="5" borderId="8" xfId="0" applyNumberFormat="1" applyFont="1" applyFill="1" applyBorder="1" applyAlignment="1">
      <alignment horizontal="center" vertical="center"/>
    </xf>
    <xf numFmtId="0" fontId="0" fillId="0" borderId="0" xfId="0" applyFill="1" applyBorder="1"/>
    <xf numFmtId="4" fontId="3" fillId="0" borderId="0" xfId="0" applyNumberFormat="1" applyFont="1" applyFill="1" applyBorder="1"/>
    <xf numFmtId="0" fontId="3" fillId="0" borderId="0" xfId="0" applyFont="1" applyFill="1" applyBorder="1"/>
    <xf numFmtId="4" fontId="0" fillId="0" borderId="0" xfId="0" applyNumberFormat="1" applyFill="1" applyBorder="1"/>
    <xf numFmtId="4" fontId="1" fillId="0" borderId="0" xfId="0" applyNumberFormat="1" applyFont="1" applyFill="1" applyBorder="1" applyAlignment="1">
      <alignment horizontal="center"/>
    </xf>
    <xf numFmtId="4" fontId="3" fillId="3" borderId="11" xfId="0" applyNumberFormat="1" applyFont="1" applyFill="1" applyBorder="1" applyAlignment="1">
      <alignment vertical="center"/>
    </xf>
    <xf numFmtId="4" fontId="4" fillId="0" borderId="0" xfId="0" applyNumberFormat="1" applyFont="1"/>
    <xf numFmtId="164" fontId="7" fillId="0" borderId="0" xfId="0" applyNumberFormat="1" applyFont="1" applyFill="1" applyBorder="1" applyAlignment="1" applyProtection="1">
      <alignment horizontal="right" vertical="center" wrapText="1" readingOrder="1"/>
      <protection locked="0"/>
    </xf>
    <xf numFmtId="4" fontId="2" fillId="3" borderId="11" xfId="0" applyNumberFormat="1" applyFont="1" applyFill="1" applyBorder="1" applyAlignment="1">
      <alignment vertical="center"/>
    </xf>
    <xf numFmtId="4" fontId="2" fillId="3" borderId="10" xfId="0" applyNumberFormat="1" applyFont="1" applyFill="1" applyBorder="1" applyAlignment="1">
      <alignment vertical="center"/>
    </xf>
    <xf numFmtId="0" fontId="2" fillId="3" borderId="5" xfId="0" applyFont="1" applyFill="1" applyBorder="1" applyAlignment="1">
      <alignment vertical="center"/>
    </xf>
    <xf numFmtId="0" fontId="2" fillId="3" borderId="8" xfId="0" applyFont="1" applyFill="1" applyBorder="1" applyAlignment="1">
      <alignment vertical="center"/>
    </xf>
    <xf numFmtId="4" fontId="0" fillId="0" borderId="0" xfId="0" applyNumberFormat="1" applyBorder="1"/>
    <xf numFmtId="0" fontId="0" fillId="0" borderId="0" xfId="0" applyBorder="1"/>
    <xf numFmtId="4" fontId="3" fillId="3" borderId="11" xfId="0" applyNumberFormat="1" applyFont="1" applyFill="1" applyBorder="1" applyAlignment="1">
      <alignment vertical="center"/>
    </xf>
    <xf numFmtId="43" fontId="3" fillId="0" borderId="0" xfId="2" applyFont="1"/>
    <xf numFmtId="0" fontId="11" fillId="6" borderId="16" xfId="2" applyNumberFormat="1" applyFont="1" applyFill="1" applyBorder="1" applyAlignment="1">
      <alignment horizontal="center" vertical="center"/>
    </xf>
    <xf numFmtId="0" fontId="11" fillId="6" borderId="16" xfId="2" applyNumberFormat="1" applyFont="1" applyFill="1" applyBorder="1" applyAlignment="1">
      <alignment horizontal="center" vertical="center" wrapText="1"/>
    </xf>
    <xf numFmtId="0" fontId="11" fillId="6" borderId="15" xfId="2" applyNumberFormat="1" applyFont="1" applyFill="1" applyBorder="1" applyAlignment="1">
      <alignment horizontal="center" vertical="center"/>
    </xf>
    <xf numFmtId="0" fontId="12" fillId="3" borderId="17" xfId="0" applyFont="1" applyFill="1" applyBorder="1" applyAlignment="1">
      <alignment horizontal="justify" vertical="center" wrapText="1"/>
    </xf>
    <xf numFmtId="4" fontId="12" fillId="3" borderId="17" xfId="0" applyNumberFormat="1" applyFont="1" applyFill="1" applyBorder="1" applyAlignment="1">
      <alignment horizontal="justify" vertical="center" wrapText="1"/>
    </xf>
    <xf numFmtId="0" fontId="12" fillId="3" borderId="18" xfId="0" applyFont="1" applyFill="1" applyBorder="1" applyAlignment="1">
      <alignment horizontal="justify" vertical="center" wrapText="1"/>
    </xf>
    <xf numFmtId="4" fontId="12" fillId="3" borderId="17" xfId="0" applyNumberFormat="1" applyFont="1" applyFill="1" applyBorder="1" applyAlignment="1">
      <alignment horizontal="right" vertical="center" wrapText="1"/>
    </xf>
    <xf numFmtId="0" fontId="12" fillId="3" borderId="19" xfId="0" applyFont="1" applyFill="1" applyBorder="1" applyAlignment="1">
      <alignment horizontal="justify" vertical="center" wrapText="1"/>
    </xf>
    <xf numFmtId="4" fontId="13" fillId="3" borderId="19" xfId="0" applyNumberFormat="1" applyFont="1" applyFill="1" applyBorder="1" applyAlignment="1">
      <alignment horizontal="justify" vertical="center" wrapText="1"/>
    </xf>
    <xf numFmtId="0" fontId="13" fillId="3" borderId="20" xfId="0" applyFont="1" applyFill="1" applyBorder="1" applyAlignment="1">
      <alignment horizontal="justify" vertical="center" wrapText="1"/>
    </xf>
    <xf numFmtId="4" fontId="13" fillId="3" borderId="19" xfId="0" applyNumberFormat="1" applyFont="1" applyFill="1" applyBorder="1" applyAlignment="1">
      <alignment horizontal="right" vertical="center" wrapText="1"/>
    </xf>
    <xf numFmtId="4" fontId="12" fillId="3" borderId="19" xfId="0" applyNumberFormat="1" applyFont="1" applyFill="1" applyBorder="1" applyAlignment="1">
      <alignment horizontal="right" vertical="center" wrapText="1"/>
    </xf>
    <xf numFmtId="0" fontId="13" fillId="3" borderId="19" xfId="0" applyFont="1" applyFill="1" applyBorder="1" applyAlignment="1">
      <alignment horizontal="justify" vertical="center" wrapText="1"/>
    </xf>
    <xf numFmtId="166" fontId="3" fillId="0" borderId="0" xfId="2" applyNumberFormat="1" applyFont="1"/>
    <xf numFmtId="0" fontId="12" fillId="3" borderId="19" xfId="0" applyFont="1" applyFill="1" applyBorder="1" applyAlignment="1">
      <alignment horizontal="left" vertical="center" wrapText="1"/>
    </xf>
    <xf numFmtId="0" fontId="12" fillId="3" borderId="16" xfId="0" applyFont="1" applyFill="1" applyBorder="1" applyAlignment="1">
      <alignment horizontal="justify" vertical="center" wrapText="1"/>
    </xf>
    <xf numFmtId="4" fontId="12" fillId="3" borderId="16" xfId="0" applyNumberFormat="1" applyFont="1" applyFill="1" applyBorder="1" applyAlignment="1">
      <alignment horizontal="right" vertical="center" wrapText="1"/>
    </xf>
    <xf numFmtId="4" fontId="14" fillId="3" borderId="19" xfId="0" applyNumberFormat="1" applyFont="1" applyFill="1" applyBorder="1" applyAlignment="1" applyProtection="1">
      <alignment vertical="top"/>
      <protection locked="0"/>
    </xf>
    <xf numFmtId="0" fontId="15" fillId="3" borderId="19" xfId="0" applyFont="1" applyFill="1" applyBorder="1" applyAlignment="1">
      <alignment horizontal="justify" vertical="center" wrapText="1"/>
    </xf>
    <xf numFmtId="0" fontId="13" fillId="3" borderId="21" xfId="0" applyFont="1" applyFill="1" applyBorder="1" applyAlignment="1">
      <alignment horizontal="justify" vertical="center" wrapText="1"/>
    </xf>
    <xf numFmtId="167" fontId="3" fillId="0" borderId="0" xfId="0" applyNumberFormat="1" applyFont="1"/>
    <xf numFmtId="0" fontId="0" fillId="3" borderId="19" xfId="0" applyFont="1" applyFill="1" applyBorder="1" applyAlignment="1">
      <alignment horizontal="left" wrapText="1"/>
    </xf>
    <xf numFmtId="0" fontId="4" fillId="3" borderId="19" xfId="0" applyFont="1" applyFill="1" applyBorder="1"/>
    <xf numFmtId="4" fontId="4" fillId="3" borderId="19" xfId="0" applyNumberFormat="1" applyFont="1" applyFill="1" applyBorder="1"/>
    <xf numFmtId="0" fontId="3" fillId="0" borderId="16" xfId="0" applyFont="1" applyBorder="1"/>
    <xf numFmtId="4" fontId="3" fillId="0" borderId="16" xfId="0" applyNumberFormat="1" applyFont="1" applyBorder="1"/>
    <xf numFmtId="0" fontId="3" fillId="3" borderId="16" xfId="0" applyFont="1" applyFill="1" applyBorder="1"/>
    <xf numFmtId="4" fontId="3" fillId="3" borderId="16" xfId="0" applyNumberFormat="1" applyFont="1" applyFill="1" applyBorder="1" applyAlignment="1">
      <alignment horizontal="right"/>
    </xf>
    <xf numFmtId="43" fontId="3" fillId="0" borderId="21" xfId="2" applyFont="1" applyBorder="1"/>
    <xf numFmtId="0" fontId="3" fillId="3" borderId="0" xfId="0" applyFont="1" applyFill="1"/>
    <xf numFmtId="4" fontId="3" fillId="3" borderId="0" xfId="0" applyNumberFormat="1" applyFont="1" applyFill="1"/>
    <xf numFmtId="4" fontId="3" fillId="3" borderId="0" xfId="0" applyNumberFormat="1" applyFont="1" applyFill="1" applyAlignment="1">
      <alignment horizontal="right"/>
    </xf>
    <xf numFmtId="0" fontId="4" fillId="3" borderId="0" xfId="0" applyFont="1" applyFill="1"/>
    <xf numFmtId="4" fontId="4" fillId="3" borderId="0" xfId="0" applyNumberFormat="1" applyFont="1" applyFill="1" applyAlignment="1">
      <alignment horizontal="right"/>
    </xf>
    <xf numFmtId="0" fontId="0" fillId="3" borderId="0" xfId="0" applyFont="1" applyFill="1" applyAlignment="1">
      <alignment horizontal="left" wrapText="1"/>
    </xf>
    <xf numFmtId="4" fontId="3" fillId="0" borderId="0" xfId="0" applyNumberFormat="1" applyFont="1" applyAlignment="1">
      <alignment horizontal="right"/>
    </xf>
    <xf numFmtId="0" fontId="16" fillId="7" borderId="22" xfId="0" applyNumberFormat="1" applyFont="1" applyFill="1" applyBorder="1" applyAlignment="1">
      <alignment vertical="top" wrapText="1"/>
    </xf>
    <xf numFmtId="0" fontId="16" fillId="7" borderId="23" xfId="0" applyNumberFormat="1" applyFont="1" applyFill="1" applyBorder="1" applyAlignment="1">
      <alignment vertical="top" wrapText="1"/>
    </xf>
    <xf numFmtId="0" fontId="16" fillId="7" borderId="24" xfId="0" applyNumberFormat="1" applyFont="1" applyFill="1" applyBorder="1" applyAlignment="1">
      <alignment vertical="top" wrapText="1"/>
    </xf>
    <xf numFmtId="0" fontId="16" fillId="7" borderId="25" xfId="0" applyNumberFormat="1" applyFont="1" applyFill="1" applyBorder="1" applyAlignment="1">
      <alignment vertical="top" wrapText="1"/>
    </xf>
    <xf numFmtId="0" fontId="16" fillId="7" borderId="26" xfId="0" applyNumberFormat="1" applyFont="1" applyFill="1" applyBorder="1" applyAlignment="1">
      <alignment vertical="top" wrapText="1"/>
    </xf>
    <xf numFmtId="0" fontId="20" fillId="7" borderId="30" xfId="0" applyNumberFormat="1" applyFont="1" applyFill="1" applyBorder="1" applyAlignment="1">
      <alignment horizontal="center" vertical="center" wrapText="1" readingOrder="1"/>
    </xf>
    <xf numFmtId="0" fontId="22" fillId="0" borderId="33" xfId="0" applyNumberFormat="1" applyFont="1" applyFill="1" applyBorder="1" applyAlignment="1">
      <alignment horizontal="right" vertical="top" wrapText="1" readingOrder="1"/>
    </xf>
    <xf numFmtId="168" fontId="22" fillId="0" borderId="21" xfId="0" applyNumberFormat="1" applyFont="1" applyFill="1" applyBorder="1" applyAlignment="1">
      <alignment horizontal="right" vertical="top" wrapText="1" readingOrder="1"/>
    </xf>
    <xf numFmtId="168" fontId="22" fillId="0" borderId="33" xfId="0" applyNumberFormat="1" applyFont="1" applyFill="1" applyBorder="1" applyAlignment="1">
      <alignment horizontal="right" vertical="top" wrapText="1" readingOrder="1"/>
    </xf>
    <xf numFmtId="168" fontId="25" fillId="0" borderId="21" xfId="0" applyNumberFormat="1" applyFont="1" applyFill="1" applyBorder="1" applyAlignment="1">
      <alignment horizontal="right" vertical="top" wrapText="1" readingOrder="1"/>
    </xf>
    <xf numFmtId="168" fontId="25" fillId="0" borderId="33" xfId="0" applyNumberFormat="1" applyFont="1" applyFill="1" applyBorder="1" applyAlignment="1">
      <alignment horizontal="right" vertical="top" wrapText="1" readingOrder="1"/>
    </xf>
    <xf numFmtId="169" fontId="22" fillId="0" borderId="26" xfId="0" applyNumberFormat="1" applyFont="1" applyFill="1" applyBorder="1" applyAlignment="1">
      <alignment horizontal="right" vertical="top" wrapText="1" readingOrder="1"/>
    </xf>
    <xf numFmtId="168" fontId="22" fillId="7" borderId="33" xfId="0" applyNumberFormat="1" applyFont="1" applyFill="1" applyBorder="1" applyAlignment="1">
      <alignment horizontal="right" vertical="top" wrapText="1" readingOrder="1"/>
    </xf>
    <xf numFmtId="0" fontId="16" fillId="0" borderId="23" xfId="0" applyNumberFormat="1" applyFont="1" applyFill="1" applyBorder="1" applyAlignment="1">
      <alignment vertical="top" wrapText="1"/>
    </xf>
    <xf numFmtId="43" fontId="16" fillId="0" borderId="0" xfId="2" applyFont="1" applyFill="1" applyBorder="1"/>
    <xf numFmtId="169" fontId="16" fillId="0" borderId="0" xfId="0" applyNumberFormat="1" applyFont="1" applyFill="1" applyBorder="1"/>
    <xf numFmtId="165" fontId="8"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vertical="center" wrapText="1"/>
    </xf>
    <xf numFmtId="0" fontId="16" fillId="0" borderId="0" xfId="0" applyFont="1" applyFill="1" applyBorder="1"/>
    <xf numFmtId="168" fontId="25" fillId="0" borderId="26" xfId="0" applyNumberFormat="1" applyFont="1" applyFill="1" applyBorder="1" applyAlignment="1">
      <alignment horizontal="right" vertical="top" wrapText="1" readingOrder="1"/>
    </xf>
    <xf numFmtId="0" fontId="35" fillId="0" borderId="32" xfId="0" applyNumberFormat="1" applyFont="1" applyFill="1" applyBorder="1" applyAlignment="1">
      <alignment vertical="top" wrapText="1" readingOrder="1"/>
    </xf>
    <xf numFmtId="168" fontId="20" fillId="7" borderId="26" xfId="0" applyNumberFormat="1" applyFont="1" applyFill="1" applyBorder="1" applyAlignment="1">
      <alignment horizontal="right" vertical="top" wrapText="1" readingOrder="1"/>
    </xf>
    <xf numFmtId="0" fontId="18" fillId="0" borderId="0" xfId="0" applyFont="1" applyFill="1" applyBorder="1"/>
    <xf numFmtId="168" fontId="22" fillId="0" borderId="26" xfId="0" applyNumberFormat="1" applyFont="1" applyFill="1" applyBorder="1" applyAlignment="1">
      <alignment horizontal="right" vertical="top" wrapText="1" readingOrder="1"/>
    </xf>
    <xf numFmtId="168" fontId="22" fillId="8" borderId="26" xfId="0" applyNumberFormat="1" applyFont="1" applyFill="1" applyBorder="1" applyAlignment="1">
      <alignment horizontal="right" vertical="top" wrapText="1" readingOrder="1"/>
    </xf>
    <xf numFmtId="168" fontId="23" fillId="7" borderId="26" xfId="0" applyNumberFormat="1" applyFont="1" applyFill="1" applyBorder="1" applyAlignment="1">
      <alignment horizontal="right" vertical="top" wrapText="1" readingOrder="1"/>
    </xf>
    <xf numFmtId="168" fontId="27" fillId="0" borderId="26" xfId="0" applyNumberFormat="1" applyFont="1" applyFill="1" applyBorder="1" applyAlignment="1">
      <alignment horizontal="right" vertical="top" wrapText="1" readingOrder="1"/>
    </xf>
    <xf numFmtId="168" fontId="22" fillId="0" borderId="0" xfId="0" applyNumberFormat="1" applyFont="1" applyFill="1" applyBorder="1" applyAlignment="1">
      <alignment horizontal="right" vertical="top" wrapText="1" readingOrder="1"/>
    </xf>
    <xf numFmtId="168" fontId="22" fillId="7" borderId="26" xfId="0" applyNumberFormat="1" applyFont="1" applyFill="1" applyBorder="1" applyAlignment="1">
      <alignment horizontal="right" vertical="top" wrapText="1" readingOrder="1"/>
    </xf>
    <xf numFmtId="0" fontId="22" fillId="0" borderId="26" xfId="0" applyNumberFormat="1" applyFont="1" applyFill="1" applyBorder="1" applyAlignment="1">
      <alignment horizontal="right" vertical="top" wrapText="1" readingOrder="1"/>
    </xf>
    <xf numFmtId="0" fontId="16" fillId="8" borderId="0" xfId="0" applyFont="1" applyFill="1" applyBorder="1"/>
    <xf numFmtId="168" fontId="30" fillId="0" borderId="26" xfId="0" applyNumberFormat="1" applyFont="1" applyFill="1" applyBorder="1" applyAlignment="1">
      <alignment horizontal="right" vertical="top" wrapText="1" readingOrder="1"/>
    </xf>
    <xf numFmtId="168" fontId="26" fillId="0" borderId="26" xfId="0" applyNumberFormat="1" applyFont="1" applyFill="1" applyBorder="1" applyAlignment="1">
      <alignment horizontal="right" vertical="top" wrapText="1" readingOrder="1"/>
    </xf>
    <xf numFmtId="0" fontId="20" fillId="7" borderId="32" xfId="0" applyNumberFormat="1" applyFont="1" applyFill="1" applyBorder="1" applyAlignment="1">
      <alignment horizontal="center" vertical="center" wrapText="1" readingOrder="1"/>
    </xf>
    <xf numFmtId="0" fontId="16" fillId="7" borderId="0" xfId="0" applyNumberFormat="1" applyFont="1" applyFill="1" applyBorder="1" applyAlignment="1">
      <alignment vertical="top" wrapText="1"/>
    </xf>
    <xf numFmtId="0" fontId="18" fillId="7" borderId="0" xfId="0" applyNumberFormat="1" applyFont="1" applyFill="1" applyBorder="1" applyAlignment="1">
      <alignment vertical="top" wrapText="1"/>
    </xf>
    <xf numFmtId="0" fontId="40" fillId="0" borderId="0" xfId="0" applyFont="1"/>
    <xf numFmtId="0" fontId="40" fillId="0" borderId="35" xfId="0" applyFont="1" applyBorder="1"/>
    <xf numFmtId="0" fontId="40" fillId="0" borderId="18" xfId="0" applyFont="1" applyBorder="1"/>
    <xf numFmtId="0" fontId="40" fillId="0" borderId="17" xfId="0" applyFont="1" applyBorder="1"/>
    <xf numFmtId="43" fontId="13" fillId="0" borderId="19" xfId="2" applyNumberFormat="1" applyFont="1" applyBorder="1"/>
    <xf numFmtId="43" fontId="40" fillId="0" borderId="0" xfId="0" applyNumberFormat="1" applyFont="1"/>
    <xf numFmtId="0" fontId="40" fillId="0" borderId="21" xfId="0" applyFont="1" applyBorder="1" applyAlignment="1">
      <alignment vertical="top"/>
    </xf>
    <xf numFmtId="0" fontId="40" fillId="0" borderId="20" xfId="0" applyFont="1" applyBorder="1" applyAlignment="1">
      <alignment vertical="top"/>
    </xf>
    <xf numFmtId="43" fontId="40" fillId="0" borderId="19" xfId="0" applyNumberFormat="1" applyFont="1" applyBorder="1"/>
    <xf numFmtId="43" fontId="13" fillId="0" borderId="19" xfId="2" applyNumberFormat="1" applyFont="1" applyFill="1" applyBorder="1"/>
    <xf numFmtId="0" fontId="42" fillId="0" borderId="21" xfId="0" applyFont="1" applyBorder="1" applyAlignment="1">
      <alignment horizontal="right" vertical="top"/>
    </xf>
    <xf numFmtId="0" fontId="42" fillId="0" borderId="20" xfId="0" applyFont="1" applyBorder="1" applyAlignment="1">
      <alignment horizontal="right" vertical="top"/>
    </xf>
    <xf numFmtId="0" fontId="40" fillId="0" borderId="21" xfId="0" applyFont="1" applyBorder="1"/>
    <xf numFmtId="0" fontId="40" fillId="0" borderId="20" xfId="0" applyFont="1" applyBorder="1"/>
    <xf numFmtId="43" fontId="13" fillId="8" borderId="19" xfId="2" applyNumberFormat="1" applyFont="1" applyFill="1" applyBorder="1"/>
    <xf numFmtId="43" fontId="13" fillId="0" borderId="16" xfId="2" applyNumberFormat="1" applyFont="1" applyBorder="1"/>
    <xf numFmtId="43" fontId="13" fillId="0" borderId="16" xfId="2" applyNumberFormat="1" applyFont="1" applyFill="1" applyBorder="1"/>
    <xf numFmtId="0" fontId="40" fillId="0" borderId="0" xfId="0" applyFont="1" applyBorder="1"/>
    <xf numFmtId="0" fontId="40" fillId="0" borderId="19" xfId="0" applyFont="1" applyBorder="1"/>
    <xf numFmtId="2" fontId="13" fillId="0" borderId="19" xfId="2" applyNumberFormat="1" applyFont="1" applyBorder="1"/>
    <xf numFmtId="2" fontId="13" fillId="0" borderId="21" xfId="2" applyNumberFormat="1" applyFont="1" applyBorder="1"/>
    <xf numFmtId="2" fontId="13" fillId="0" borderId="20" xfId="2" applyNumberFormat="1" applyFont="1" applyBorder="1"/>
    <xf numFmtId="2" fontId="13" fillId="0" borderId="16" xfId="2" applyNumberFormat="1" applyFont="1" applyBorder="1"/>
    <xf numFmtId="0" fontId="40" fillId="0" borderId="36" xfId="0" applyFont="1" applyBorder="1"/>
    <xf numFmtId="0" fontId="40" fillId="0" borderId="37" xfId="0" applyFont="1" applyBorder="1"/>
    <xf numFmtId="2" fontId="13" fillId="0" borderId="36" xfId="2" applyNumberFormat="1" applyFont="1" applyBorder="1"/>
    <xf numFmtId="2" fontId="13" fillId="0" borderId="37" xfId="2" applyNumberFormat="1" applyFont="1" applyBorder="1"/>
    <xf numFmtId="0" fontId="16" fillId="0" borderId="0" xfId="3" applyFont="1" applyFill="1" applyBorder="1"/>
    <xf numFmtId="0" fontId="44" fillId="0" borderId="0" xfId="3" applyFont="1" applyFill="1" applyBorder="1"/>
    <xf numFmtId="0" fontId="44" fillId="0" borderId="0" xfId="3" applyFont="1" applyFill="1" applyBorder="1" applyAlignment="1"/>
    <xf numFmtId="166" fontId="45" fillId="0" borderId="40" xfId="3" applyNumberFormat="1" applyFont="1" applyFill="1" applyBorder="1" applyAlignment="1">
      <alignment horizontal="right" vertical="center" wrapText="1" readingOrder="1"/>
    </xf>
    <xf numFmtId="166" fontId="45" fillId="0" borderId="41" xfId="3" applyNumberFormat="1" applyFont="1" applyFill="1" applyBorder="1" applyAlignment="1">
      <alignment horizontal="right" vertical="center" wrapText="1" readingOrder="1"/>
    </xf>
    <xf numFmtId="0" fontId="46" fillId="0" borderId="42" xfId="3" applyNumberFormat="1" applyFont="1" applyFill="1" applyBorder="1" applyAlignment="1">
      <alignment horizontal="right" vertical="center" wrapText="1" readingOrder="1"/>
    </xf>
    <xf numFmtId="0" fontId="46" fillId="0" borderId="25" xfId="3" applyNumberFormat="1" applyFont="1" applyFill="1" applyBorder="1" applyAlignment="1">
      <alignment horizontal="right" vertical="center" wrapText="1" readingOrder="1"/>
    </xf>
    <xf numFmtId="166" fontId="46" fillId="0" borderId="42" xfId="3" applyNumberFormat="1" applyFont="1" applyFill="1" applyBorder="1" applyAlignment="1">
      <alignment horizontal="right" vertical="center" wrapText="1" readingOrder="1"/>
    </xf>
    <xf numFmtId="166" fontId="46" fillId="0" borderId="25" xfId="3" applyNumberFormat="1" applyFont="1" applyFill="1" applyBorder="1" applyAlignment="1">
      <alignment horizontal="right" vertical="center" wrapText="1" readingOrder="1"/>
    </xf>
    <xf numFmtId="166" fontId="46" fillId="0" borderId="20" xfId="3" applyNumberFormat="1" applyFont="1" applyFill="1" applyBorder="1" applyAlignment="1">
      <alignment horizontal="right" vertical="center" wrapText="1" readingOrder="1"/>
    </xf>
    <xf numFmtId="166" fontId="46" fillId="0" borderId="19" xfId="3" applyNumberFormat="1" applyFont="1" applyFill="1" applyBorder="1" applyAlignment="1">
      <alignment horizontal="right" vertical="center" wrapText="1" readingOrder="1"/>
    </xf>
    <xf numFmtId="166" fontId="46" fillId="0" borderId="0" xfId="3" applyNumberFormat="1" applyFont="1" applyFill="1" applyBorder="1" applyAlignment="1">
      <alignment horizontal="right" vertical="center" wrapText="1" readingOrder="1"/>
    </xf>
    <xf numFmtId="166" fontId="46" fillId="0" borderId="40" xfId="3" applyNumberFormat="1" applyFont="1" applyFill="1" applyBorder="1" applyAlignment="1">
      <alignment horizontal="right" vertical="center" wrapText="1" readingOrder="1"/>
    </xf>
    <xf numFmtId="166" fontId="46" fillId="0" borderId="41" xfId="3" applyNumberFormat="1" applyFont="1" applyFill="1" applyBorder="1" applyAlignment="1">
      <alignment horizontal="right" vertical="center" wrapText="1" readingOrder="1"/>
    </xf>
    <xf numFmtId="166" fontId="45" fillId="0" borderId="42" xfId="3" applyNumberFormat="1" applyFont="1" applyFill="1" applyBorder="1" applyAlignment="1">
      <alignment horizontal="right" vertical="center" wrapText="1" readingOrder="1"/>
    </xf>
    <xf numFmtId="166" fontId="45" fillId="0" borderId="25" xfId="3" applyNumberFormat="1" applyFont="1" applyFill="1" applyBorder="1" applyAlignment="1">
      <alignment horizontal="right" vertical="center" wrapText="1" readingOrder="1"/>
    </xf>
    <xf numFmtId="166" fontId="46" fillId="0" borderId="17" xfId="3" applyNumberFormat="1" applyFont="1" applyFill="1" applyBorder="1" applyAlignment="1">
      <alignment horizontal="right" vertical="center" wrapText="1" readingOrder="1"/>
    </xf>
    <xf numFmtId="166" fontId="46" fillId="0" borderId="37" xfId="3" applyNumberFormat="1" applyFont="1" applyFill="1" applyBorder="1" applyAlignment="1">
      <alignment horizontal="right" vertical="center" wrapText="1" readingOrder="1"/>
    </xf>
    <xf numFmtId="166" fontId="46" fillId="0" borderId="16" xfId="3" applyNumberFormat="1" applyFont="1" applyFill="1" applyBorder="1" applyAlignment="1">
      <alignment horizontal="right" vertical="center" wrapText="1" readingOrder="1"/>
    </xf>
    <xf numFmtId="166" fontId="46" fillId="0" borderId="15" xfId="3" applyNumberFormat="1" applyFont="1" applyFill="1" applyBorder="1" applyAlignment="1">
      <alignment horizontal="right" vertical="center" wrapText="1" readingOrder="1"/>
    </xf>
    <xf numFmtId="166" fontId="45" fillId="0" borderId="43" xfId="3" applyNumberFormat="1" applyFont="1" applyFill="1" applyBorder="1" applyAlignment="1">
      <alignment horizontal="right" vertical="center" wrapText="1" readingOrder="1"/>
    </xf>
    <xf numFmtId="0" fontId="47" fillId="11" borderId="44" xfId="3" applyNumberFormat="1" applyFont="1" applyFill="1" applyBorder="1" applyAlignment="1">
      <alignment horizontal="center" vertical="center" wrapText="1" readingOrder="1"/>
    </xf>
    <xf numFmtId="0" fontId="47" fillId="11" borderId="45" xfId="3" applyNumberFormat="1" applyFont="1" applyFill="1" applyBorder="1" applyAlignment="1">
      <alignment horizontal="center" vertical="center" wrapText="1" readingOrder="1"/>
    </xf>
    <xf numFmtId="166" fontId="45" fillId="0" borderId="0" xfId="3" applyNumberFormat="1" applyFont="1" applyFill="1" applyBorder="1" applyAlignment="1">
      <alignment horizontal="right" vertical="center" wrapText="1" readingOrder="1"/>
    </xf>
    <xf numFmtId="0" fontId="18" fillId="0" borderId="0" xfId="3" applyNumberFormat="1" applyFont="1" applyFill="1" applyBorder="1" applyAlignment="1">
      <alignment vertical="top" wrapText="1"/>
    </xf>
    <xf numFmtId="166" fontId="16" fillId="0" borderId="0" xfId="3" applyNumberFormat="1" applyFont="1" applyFill="1" applyBorder="1"/>
    <xf numFmtId="166" fontId="45" fillId="0" borderId="16" xfId="3" applyNumberFormat="1" applyFont="1" applyFill="1" applyBorder="1" applyAlignment="1">
      <alignment horizontal="right" vertical="center" wrapText="1" readingOrder="1"/>
    </xf>
    <xf numFmtId="166" fontId="45" fillId="0" borderId="20" xfId="3" applyNumberFormat="1" applyFont="1" applyFill="1" applyBorder="1" applyAlignment="1">
      <alignment horizontal="right" vertical="center" wrapText="1" readingOrder="1"/>
    </xf>
    <xf numFmtId="166" fontId="45" fillId="0" borderId="19" xfId="3" applyNumberFormat="1" applyFont="1" applyFill="1" applyBorder="1" applyAlignment="1">
      <alignment horizontal="right" vertical="center" wrapText="1" readingOrder="1"/>
    </xf>
    <xf numFmtId="166" fontId="45" fillId="0" borderId="18" xfId="3" applyNumberFormat="1" applyFont="1" applyFill="1" applyBorder="1" applyAlignment="1">
      <alignment horizontal="right" vertical="center" wrapText="1" readingOrder="1"/>
    </xf>
    <xf numFmtId="166" fontId="45" fillId="0" borderId="17" xfId="3" applyNumberFormat="1" applyFont="1" applyFill="1" applyBorder="1" applyAlignment="1">
      <alignment horizontal="right" vertical="center" wrapText="1" readingOrder="1"/>
    </xf>
    <xf numFmtId="166" fontId="45" fillId="0" borderId="39" xfId="3" applyNumberFormat="1" applyFont="1" applyFill="1" applyBorder="1" applyAlignment="1">
      <alignment horizontal="right" vertical="center" wrapText="1" readingOrder="1"/>
    </xf>
    <xf numFmtId="0" fontId="47" fillId="11" borderId="22" xfId="3" applyNumberFormat="1" applyFont="1" applyFill="1" applyBorder="1" applyAlignment="1">
      <alignment horizontal="center" vertical="center" wrapText="1" readingOrder="1"/>
    </xf>
    <xf numFmtId="0" fontId="47" fillId="11" borderId="27" xfId="3" applyNumberFormat="1" applyFont="1" applyFill="1" applyBorder="1" applyAlignment="1">
      <alignment horizontal="center" vertical="center" wrapText="1" readingOrder="1"/>
    </xf>
    <xf numFmtId="0" fontId="47" fillId="11" borderId="24" xfId="3" applyNumberFormat="1" applyFont="1" applyFill="1" applyBorder="1" applyAlignment="1">
      <alignment horizontal="center" vertical="center" wrapText="1" readingOrder="1"/>
    </xf>
    <xf numFmtId="166" fontId="45" fillId="0" borderId="54" xfId="3" applyNumberFormat="1" applyFont="1" applyFill="1" applyBorder="1" applyAlignment="1">
      <alignment horizontal="right" vertical="center" wrapText="1" readingOrder="1"/>
    </xf>
    <xf numFmtId="166" fontId="45" fillId="0" borderId="55" xfId="3" applyNumberFormat="1" applyFont="1" applyFill="1" applyBorder="1" applyAlignment="1">
      <alignment horizontal="right" vertical="center" wrapText="1" readingOrder="1"/>
    </xf>
    <xf numFmtId="166" fontId="46" fillId="0" borderId="18" xfId="3" applyNumberFormat="1" applyFont="1" applyFill="1" applyBorder="1" applyAlignment="1">
      <alignment horizontal="right" vertical="center" wrapText="1" readingOrder="1"/>
    </xf>
    <xf numFmtId="166" fontId="46" fillId="0" borderId="39" xfId="3" applyNumberFormat="1" applyFont="1" applyFill="1" applyBorder="1" applyAlignment="1">
      <alignment horizontal="right" vertical="center" wrapText="1" readingOrder="1"/>
    </xf>
    <xf numFmtId="0" fontId="47" fillId="11" borderId="28" xfId="3" applyNumberFormat="1" applyFont="1" applyFill="1" applyBorder="1" applyAlignment="1">
      <alignment horizontal="center" vertical="center" wrapText="1" readingOrder="1"/>
    </xf>
    <xf numFmtId="43" fontId="0" fillId="0" borderId="0" xfId="2" applyFont="1"/>
    <xf numFmtId="1" fontId="0" fillId="0" borderId="0" xfId="0" applyNumberFormat="1"/>
    <xf numFmtId="166" fontId="50" fillId="0" borderId="56" xfId="0" applyNumberFormat="1" applyFont="1" applyBorder="1" applyAlignment="1" applyProtection="1">
      <alignment horizontal="right" vertical="center" wrapText="1" readingOrder="1"/>
      <protection locked="0"/>
    </xf>
    <xf numFmtId="166" fontId="50" fillId="0" borderId="57" xfId="0" applyNumberFormat="1" applyFont="1" applyBorder="1" applyAlignment="1" applyProtection="1">
      <alignment horizontal="right" vertical="center" wrapText="1" readingOrder="1"/>
      <protection locked="0"/>
    </xf>
    <xf numFmtId="166" fontId="50" fillId="0" borderId="58" xfId="0" applyNumberFormat="1" applyFont="1" applyBorder="1" applyAlignment="1" applyProtection="1">
      <alignment horizontal="right" vertical="center" wrapText="1" readingOrder="1"/>
      <protection locked="0"/>
    </xf>
    <xf numFmtId="1" fontId="51" fillId="0" borderId="59" xfId="0" applyNumberFormat="1" applyFont="1" applyBorder="1"/>
    <xf numFmtId="1" fontId="51" fillId="0" borderId="7" xfId="0" applyNumberFormat="1" applyFont="1" applyBorder="1"/>
    <xf numFmtId="0" fontId="51" fillId="0" borderId="6" xfId="0" applyFont="1" applyBorder="1"/>
    <xf numFmtId="166" fontId="50" fillId="0" borderId="60" xfId="0" applyNumberFormat="1" applyFont="1" applyBorder="1" applyAlignment="1" applyProtection="1">
      <alignment horizontal="right" vertical="center" wrapText="1" readingOrder="1"/>
      <protection locked="0"/>
    </xf>
    <xf numFmtId="166" fontId="50" fillId="0" borderId="61" xfId="0" applyNumberFormat="1" applyFont="1" applyBorder="1" applyAlignment="1" applyProtection="1">
      <alignment horizontal="right" vertical="center" wrapText="1" readingOrder="1"/>
      <protection locked="0"/>
    </xf>
    <xf numFmtId="166" fontId="50" fillId="0" borderId="21" xfId="0" applyNumberFormat="1" applyFont="1" applyBorder="1" applyAlignment="1" applyProtection="1">
      <alignment horizontal="right" vertical="center" wrapText="1" readingOrder="1"/>
      <protection locked="0"/>
    </xf>
    <xf numFmtId="1" fontId="52" fillId="0" borderId="20" xfId="0" applyNumberFormat="1" applyFont="1" applyBorder="1"/>
    <xf numFmtId="1" fontId="52" fillId="0" borderId="0" xfId="0" applyNumberFormat="1" applyFont="1" applyBorder="1"/>
    <xf numFmtId="0" fontId="53" fillId="0" borderId="4" xfId="0" applyFont="1" applyBorder="1"/>
    <xf numFmtId="166" fontId="54" fillId="0" borderId="62" xfId="0" applyNumberFormat="1" applyFont="1" applyBorder="1" applyAlignment="1" applyProtection="1">
      <alignment horizontal="right" vertical="center" wrapText="1" readingOrder="1"/>
      <protection locked="0"/>
    </xf>
    <xf numFmtId="166" fontId="54" fillId="0" borderId="21" xfId="0" applyNumberFormat="1" applyFont="1" applyBorder="1" applyAlignment="1" applyProtection="1">
      <alignment horizontal="right" vertical="center" wrapText="1" readingOrder="1"/>
      <protection locked="0"/>
    </xf>
    <xf numFmtId="0" fontId="52" fillId="0" borderId="4" xfId="0" applyFont="1" applyBorder="1"/>
    <xf numFmtId="43" fontId="52" fillId="0" borderId="62" xfId="2" applyFont="1" applyBorder="1"/>
    <xf numFmtId="43" fontId="52" fillId="0" borderId="0" xfId="2" applyFont="1" applyBorder="1"/>
    <xf numFmtId="43" fontId="52" fillId="0" borderId="19" xfId="2" applyFont="1" applyBorder="1"/>
    <xf numFmtId="1" fontId="53" fillId="0" borderId="4" xfId="0" applyNumberFormat="1" applyFont="1" applyBorder="1"/>
    <xf numFmtId="0" fontId="52" fillId="0" borderId="0" xfId="0" applyFont="1" applyBorder="1"/>
    <xf numFmtId="4" fontId="52" fillId="0" borderId="62" xfId="0" applyNumberFormat="1" applyFont="1" applyBorder="1"/>
    <xf numFmtId="43" fontId="51" fillId="0" borderId="0" xfId="2" applyFont="1" applyBorder="1"/>
    <xf numFmtId="170" fontId="52" fillId="0" borderId="62" xfId="2" applyNumberFormat="1" applyFont="1" applyBorder="1"/>
    <xf numFmtId="170" fontId="52" fillId="0" borderId="0" xfId="2" applyNumberFormat="1" applyFont="1" applyBorder="1"/>
    <xf numFmtId="170" fontId="52" fillId="0" borderId="19" xfId="2" applyNumberFormat="1" applyFont="1" applyBorder="1"/>
    <xf numFmtId="170" fontId="52" fillId="0" borderId="21" xfId="2" applyNumberFormat="1" applyFont="1" applyBorder="1"/>
    <xf numFmtId="166" fontId="55" fillId="0" borderId="0" xfId="0" applyNumberFormat="1" applyFont="1" applyBorder="1" applyAlignment="1" applyProtection="1">
      <alignment horizontal="right" vertical="center" wrapText="1" readingOrder="1"/>
      <protection locked="0"/>
    </xf>
    <xf numFmtId="170" fontId="53" fillId="0" borderId="0" xfId="2" applyNumberFormat="1" applyFont="1" applyBorder="1"/>
    <xf numFmtId="170" fontId="53" fillId="0" borderId="19" xfId="2" applyNumberFormat="1" applyFont="1" applyBorder="1"/>
    <xf numFmtId="170" fontId="53" fillId="0" borderId="21" xfId="2" applyNumberFormat="1" applyFont="1" applyBorder="1"/>
    <xf numFmtId="170" fontId="53" fillId="0" borderId="62" xfId="2" applyNumberFormat="1" applyFont="1" applyBorder="1"/>
    <xf numFmtId="170" fontId="0" fillId="0" borderId="0" xfId="0" applyNumberFormat="1"/>
    <xf numFmtId="1" fontId="53" fillId="0" borderId="20" xfId="0" applyNumberFormat="1" applyFont="1" applyBorder="1"/>
    <xf numFmtId="1" fontId="53" fillId="0" borderId="0" xfId="0" applyNumberFormat="1" applyFont="1" applyBorder="1"/>
    <xf numFmtId="171" fontId="1" fillId="0" borderId="0" xfId="0" applyNumberFormat="1" applyFont="1"/>
    <xf numFmtId="166" fontId="0" fillId="0" borderId="0" xfId="0" applyNumberFormat="1"/>
    <xf numFmtId="166" fontId="52" fillId="0" borderId="19" xfId="2" applyNumberFormat="1" applyFont="1" applyBorder="1"/>
    <xf numFmtId="0" fontId="1" fillId="0" borderId="0" xfId="0" applyFont="1"/>
    <xf numFmtId="0" fontId="1" fillId="0" borderId="0" xfId="0" applyFont="1" applyBorder="1"/>
    <xf numFmtId="166" fontId="52" fillId="0" borderId="62" xfId="2" applyNumberFormat="1" applyFont="1" applyBorder="1"/>
    <xf numFmtId="0" fontId="52" fillId="0" borderId="20" xfId="0" applyFont="1" applyBorder="1"/>
    <xf numFmtId="166" fontId="50" fillId="0" borderId="63" xfId="0" applyNumberFormat="1" applyFont="1" applyBorder="1" applyAlignment="1" applyProtection="1">
      <alignment horizontal="right" vertical="center" wrapText="1" readingOrder="1"/>
      <protection locked="0"/>
    </xf>
    <xf numFmtId="170" fontId="53" fillId="0" borderId="0" xfId="2" applyNumberFormat="1" applyFont="1" applyBorder="1" applyAlignment="1">
      <alignment horizontal="right"/>
    </xf>
    <xf numFmtId="170" fontId="53" fillId="0" borderId="19" xfId="2" applyNumberFormat="1" applyFont="1" applyBorder="1" applyAlignment="1">
      <alignment horizontal="right"/>
    </xf>
    <xf numFmtId="0" fontId="53" fillId="0" borderId="20" xfId="0" applyFont="1" applyBorder="1" applyAlignment="1">
      <alignment horizontal="center"/>
    </xf>
    <xf numFmtId="0" fontId="53" fillId="0" borderId="0" xfId="0" applyFont="1" applyBorder="1" applyAlignment="1">
      <alignment horizontal="right"/>
    </xf>
    <xf numFmtId="0" fontId="53" fillId="0" borderId="20" xfId="0" applyFont="1" applyBorder="1"/>
    <xf numFmtId="0" fontId="53" fillId="0" borderId="0" xfId="0" applyFont="1" applyBorder="1"/>
    <xf numFmtId="0" fontId="56" fillId="0" borderId="62" xfId="0" applyFont="1" applyBorder="1"/>
    <xf numFmtId="172" fontId="56" fillId="0" borderId="0" xfId="0" applyNumberFormat="1" applyFont="1" applyBorder="1"/>
    <xf numFmtId="0" fontId="56" fillId="0" borderId="0" xfId="0" applyFont="1" applyBorder="1"/>
    <xf numFmtId="166" fontId="53" fillId="0" borderId="19" xfId="2" applyNumberFormat="1" applyFont="1" applyBorder="1"/>
    <xf numFmtId="166" fontId="54" fillId="0" borderId="60" xfId="0" applyNumberFormat="1" applyFont="1" applyBorder="1" applyAlignment="1" applyProtection="1">
      <alignment horizontal="right" vertical="center" wrapText="1" readingOrder="1"/>
      <protection locked="0"/>
    </xf>
    <xf numFmtId="166" fontId="54" fillId="0" borderId="61" xfId="0" applyNumberFormat="1" applyFont="1" applyBorder="1" applyAlignment="1" applyProtection="1">
      <alignment horizontal="right" vertical="center" wrapText="1" readingOrder="1"/>
      <protection locked="0"/>
    </xf>
    <xf numFmtId="173" fontId="0" fillId="0" borderId="0" xfId="0" applyNumberFormat="1"/>
    <xf numFmtId="43" fontId="52" fillId="0" borderId="64" xfId="2" applyFont="1" applyBorder="1"/>
    <xf numFmtId="43" fontId="51" fillId="0" borderId="17" xfId="2" applyFont="1" applyBorder="1"/>
    <xf numFmtId="1" fontId="51" fillId="0" borderId="18" xfId="0" applyNumberFormat="1" applyFont="1" applyBorder="1"/>
    <xf numFmtId="1" fontId="51" fillId="0" borderId="39" xfId="0" applyNumberFormat="1" applyFont="1" applyBorder="1"/>
    <xf numFmtId="0" fontId="51" fillId="0" borderId="65" xfId="0" applyFont="1" applyBorder="1"/>
    <xf numFmtId="43" fontId="57" fillId="6" borderId="38" xfId="2" applyFont="1" applyFill="1" applyBorder="1" applyAlignment="1">
      <alignment horizontal="center" vertical="center"/>
    </xf>
    <xf numFmtId="43" fontId="57" fillId="6" borderId="38" xfId="2" applyFont="1" applyFill="1" applyBorder="1" applyAlignment="1">
      <alignment horizontal="center" vertical="center" wrapText="1"/>
    </xf>
    <xf numFmtId="0" fontId="38" fillId="0" borderId="68" xfId="0" applyFont="1" applyFill="1" applyBorder="1" applyAlignment="1">
      <alignment horizontal="center"/>
    </xf>
    <xf numFmtId="0" fontId="38" fillId="0" borderId="15" xfId="0" applyFont="1" applyFill="1" applyBorder="1" applyAlignment="1">
      <alignment horizontal="center"/>
    </xf>
    <xf numFmtId="0" fontId="38" fillId="0" borderId="0" xfId="0" applyFont="1" applyFill="1" applyBorder="1" applyAlignment="1">
      <alignment horizontal="center"/>
    </xf>
    <xf numFmtId="0" fontId="38" fillId="0" borderId="4" xfId="0" applyFont="1" applyFill="1" applyBorder="1" applyAlignment="1">
      <alignment horizontal="center"/>
    </xf>
    <xf numFmtId="0" fontId="49" fillId="6" borderId="69" xfId="0" applyFont="1" applyFill="1" applyBorder="1" applyAlignment="1">
      <alignment horizontal="center"/>
    </xf>
    <xf numFmtId="0" fontId="49" fillId="6" borderId="15" xfId="0" applyFont="1" applyFill="1" applyBorder="1" applyAlignment="1">
      <alignment horizontal="center"/>
    </xf>
    <xf numFmtId="0" fontId="49" fillId="6" borderId="67" xfId="0" applyFont="1" applyFill="1" applyBorder="1" applyAlignment="1">
      <alignment horizont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3" fillId="0" borderId="21" xfId="0" applyFont="1" applyBorder="1" applyAlignment="1">
      <alignment horizontal="left" vertical="top"/>
    </xf>
    <xf numFmtId="0" fontId="3" fillId="0" borderId="20"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2" fillId="8" borderId="17"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2" fillId="0" borderId="21" xfId="0" applyFont="1" applyBorder="1" applyAlignment="1">
      <alignment horizontal="center" vertical="top"/>
    </xf>
    <xf numFmtId="0" fontId="42" fillId="0" borderId="20" xfId="0" applyFont="1" applyBorder="1" applyAlignment="1">
      <alignment horizontal="center" vertical="top"/>
    </xf>
    <xf numFmtId="0" fontId="42" fillId="0" borderId="36" xfId="0" applyFont="1" applyBorder="1" applyAlignment="1">
      <alignment horizontal="center" vertical="top"/>
    </xf>
    <xf numFmtId="0" fontId="42" fillId="0" borderId="37" xfId="0" applyFont="1" applyBorder="1" applyAlignment="1">
      <alignment horizontal="center" vertical="top"/>
    </xf>
    <xf numFmtId="0" fontId="3" fillId="8" borderId="18"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42" fillId="0" borderId="21" xfId="0" applyFont="1" applyBorder="1" applyAlignment="1">
      <alignment horizontal="right" vertical="top"/>
    </xf>
    <xf numFmtId="0" fontId="42" fillId="0" borderId="20" xfId="0" applyFont="1" applyBorder="1" applyAlignment="1">
      <alignment horizontal="right" vertical="top"/>
    </xf>
    <xf numFmtId="0" fontId="2" fillId="0" borderId="21"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41" fillId="10" borderId="19" xfId="0" applyFont="1" applyFill="1" applyBorder="1" applyAlignment="1">
      <alignment horizontal="center" vertical="center" wrapText="1"/>
    </xf>
    <xf numFmtId="0" fontId="41" fillId="10" borderId="16" xfId="0" applyFont="1" applyFill="1" applyBorder="1" applyAlignment="1">
      <alignment horizontal="center" vertical="center" wrapText="1"/>
    </xf>
    <xf numFmtId="0" fontId="3" fillId="0" borderId="21" xfId="0" applyFont="1" applyBorder="1" applyAlignment="1">
      <alignment horizontal="right" vertical="top"/>
    </xf>
    <xf numFmtId="0" fontId="3" fillId="0" borderId="20" xfId="0" applyFont="1" applyBorder="1" applyAlignment="1">
      <alignment horizontal="right" vertical="top"/>
    </xf>
    <xf numFmtId="0" fontId="39" fillId="0" borderId="17" xfId="0" applyFont="1" applyFill="1" applyBorder="1" applyAlignment="1">
      <alignment horizontal="center"/>
    </xf>
    <xf numFmtId="0" fontId="39" fillId="0" borderId="21" xfId="0" applyFont="1" applyFill="1" applyBorder="1" applyAlignment="1">
      <alignment horizontal="center"/>
    </xf>
    <xf numFmtId="0" fontId="39" fillId="0" borderId="0" xfId="0" applyFont="1" applyFill="1" applyBorder="1" applyAlignment="1">
      <alignment horizontal="center"/>
    </xf>
    <xf numFmtId="0" fontId="39" fillId="0" borderId="20" xfId="0" applyFont="1" applyFill="1" applyBorder="1" applyAlignment="1">
      <alignment horizontal="center"/>
    </xf>
    <xf numFmtId="0" fontId="39" fillId="0" borderId="19" xfId="0" applyFont="1" applyFill="1" applyBorder="1" applyAlignment="1">
      <alignment horizontal="center"/>
    </xf>
    <xf numFmtId="0" fontId="39" fillId="0" borderId="16" xfId="0" applyFont="1" applyFill="1" applyBorder="1" applyAlignment="1">
      <alignment horizontal="center"/>
    </xf>
    <xf numFmtId="0" fontId="41" fillId="10" borderId="35" xfId="0" applyFont="1" applyFill="1" applyBorder="1" applyAlignment="1">
      <alignment horizontal="center" vertical="center" wrapText="1"/>
    </xf>
    <xf numFmtId="0" fontId="41" fillId="10" borderId="18" xfId="0" applyFont="1" applyFill="1" applyBorder="1" applyAlignment="1">
      <alignment horizontal="center" vertical="center" wrapText="1"/>
    </xf>
    <xf numFmtId="0" fontId="41" fillId="10" borderId="21"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1" fillId="10" borderId="36" xfId="0" applyFont="1" applyFill="1" applyBorder="1" applyAlignment="1">
      <alignment horizontal="center" vertical="center" wrapText="1"/>
    </xf>
    <xf numFmtId="0" fontId="41" fillId="10" borderId="37" xfId="0" applyFont="1" applyFill="1" applyBorder="1" applyAlignment="1">
      <alignment horizontal="center" vertical="center" wrapText="1"/>
    </xf>
    <xf numFmtId="2" fontId="13" fillId="0" borderId="19" xfId="2" applyNumberFormat="1" applyFont="1" applyBorder="1" applyAlignment="1">
      <alignment horizontal="right" vertical="center"/>
    </xf>
    <xf numFmtId="2" fontId="13" fillId="0" borderId="16" xfId="2" applyNumberFormat="1" applyFont="1" applyBorder="1" applyAlignment="1">
      <alignment horizontal="right" vertical="center"/>
    </xf>
    <xf numFmtId="0" fontId="3" fillId="0" borderId="21" xfId="0" applyFont="1" applyBorder="1" applyAlignment="1">
      <alignment vertical="top" wrapText="1"/>
    </xf>
    <xf numFmtId="0" fontId="3" fillId="0" borderId="20" xfId="0" applyFont="1" applyBorder="1" applyAlignment="1">
      <alignmen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6" fillId="10" borderId="38" xfId="0" applyFont="1" applyFill="1" applyBorder="1" applyAlignment="1">
      <alignment horizontal="center" vertical="center" wrapText="1"/>
    </xf>
    <xf numFmtId="0" fontId="39" fillId="0" borderId="35" xfId="0" applyFont="1" applyFill="1" applyBorder="1" applyAlignment="1">
      <alignment horizontal="center"/>
    </xf>
    <xf numFmtId="0" fontId="39" fillId="0" borderId="39" xfId="0" applyFont="1" applyFill="1" applyBorder="1" applyAlignment="1">
      <alignment horizontal="center"/>
    </xf>
    <xf numFmtId="0" fontId="39" fillId="0" borderId="18" xfId="0" applyFont="1" applyFill="1" applyBorder="1" applyAlignment="1">
      <alignment horizontal="center"/>
    </xf>
    <xf numFmtId="0" fontId="39" fillId="0" borderId="36" xfId="0" applyFont="1" applyFill="1" applyBorder="1" applyAlignment="1">
      <alignment horizontal="center"/>
    </xf>
    <xf numFmtId="0" fontId="39" fillId="0" borderId="15" xfId="0" applyFont="1" applyFill="1" applyBorder="1" applyAlignment="1">
      <alignment horizontal="center"/>
    </xf>
    <xf numFmtId="0" fontId="39" fillId="0" borderId="37"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4" fontId="6" fillId="5" borderId="9" xfId="0" applyNumberFormat="1"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0" fontId="3" fillId="3" borderId="4"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3" fillId="3" borderId="4" xfId="0" applyFont="1" applyFill="1" applyBorder="1" applyAlignment="1">
      <alignment vertical="center" wrapText="1"/>
    </xf>
    <xf numFmtId="0" fontId="3" fillId="0" borderId="12" xfId="0" applyFont="1" applyBorder="1" applyAlignment="1">
      <alignment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2" fillId="3" borderId="4" xfId="0" applyFont="1" applyFill="1" applyBorder="1" applyAlignment="1">
      <alignment vertical="center" wrapText="1"/>
    </xf>
    <xf numFmtId="4" fontId="6" fillId="5" borderId="9" xfId="0" applyNumberFormat="1" applyFont="1" applyFill="1" applyBorder="1" applyAlignment="1">
      <alignment horizontal="center" vertical="center"/>
    </xf>
    <xf numFmtId="4" fontId="6" fillId="5" borderId="10" xfId="0" applyNumberFormat="1" applyFont="1" applyFill="1" applyBorder="1" applyAlignment="1">
      <alignment horizontal="center" vertical="center"/>
    </xf>
    <xf numFmtId="4" fontId="3" fillId="3" borderId="11" xfId="0" applyNumberFormat="1"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3" borderId="5" xfId="0" applyFont="1" applyFill="1" applyBorder="1" applyAlignment="1">
      <alignment horizontal="left" vertical="center" indent="1"/>
    </xf>
    <xf numFmtId="0" fontId="0" fillId="3" borderId="0" xfId="0" applyFill="1" applyAlignment="1">
      <alignment horizontal="left" wrapText="1"/>
    </xf>
    <xf numFmtId="0" fontId="20" fillId="7" borderId="30" xfId="0" applyNumberFormat="1" applyFont="1" applyFill="1" applyBorder="1" applyAlignment="1">
      <alignment horizontal="center" vertical="top" wrapText="1" readingOrder="1"/>
    </xf>
    <xf numFmtId="0" fontId="18" fillId="0" borderId="31" xfId="0" applyNumberFormat="1" applyFont="1" applyFill="1" applyBorder="1" applyAlignment="1">
      <alignment vertical="top" wrapText="1"/>
    </xf>
    <xf numFmtId="0" fontId="18" fillId="0" borderId="32" xfId="0" applyNumberFormat="1" applyFont="1" applyFill="1" applyBorder="1" applyAlignment="1">
      <alignment vertical="top" wrapText="1"/>
    </xf>
    <xf numFmtId="0" fontId="20" fillId="7" borderId="32" xfId="0" applyNumberFormat="1" applyFont="1" applyFill="1" applyBorder="1" applyAlignment="1">
      <alignment horizontal="center" vertical="center" wrapText="1" readingOrder="1"/>
    </xf>
    <xf numFmtId="0" fontId="20" fillId="7" borderId="32" xfId="0" applyNumberFormat="1" applyFont="1" applyFill="1" applyBorder="1" applyAlignment="1">
      <alignment horizontal="center" vertical="top" wrapText="1" readingOrder="1"/>
    </xf>
    <xf numFmtId="0" fontId="22" fillId="0" borderId="33" xfId="0" applyNumberFormat="1" applyFont="1" applyFill="1" applyBorder="1" applyAlignment="1">
      <alignment horizontal="center" vertical="top" wrapText="1" readingOrder="1"/>
    </xf>
    <xf numFmtId="0" fontId="16" fillId="0" borderId="0" xfId="0" applyFont="1" applyFill="1" applyBorder="1"/>
    <xf numFmtId="0" fontId="16" fillId="0" borderId="26" xfId="0" applyNumberFormat="1" applyFont="1" applyFill="1" applyBorder="1" applyAlignment="1">
      <alignment vertical="top" wrapText="1"/>
    </xf>
    <xf numFmtId="0" fontId="22" fillId="0" borderId="26" xfId="0" applyNumberFormat="1" applyFont="1" applyFill="1" applyBorder="1" applyAlignment="1">
      <alignment horizontal="right" vertical="top" wrapText="1" readingOrder="1"/>
    </xf>
    <xf numFmtId="0" fontId="16" fillId="0" borderId="0" xfId="0" applyNumberFormat="1" applyFont="1" applyFill="1" applyBorder="1" applyAlignment="1">
      <alignment vertical="top" wrapText="1"/>
    </xf>
    <xf numFmtId="0" fontId="22" fillId="0" borderId="34" xfId="0" applyNumberFormat="1" applyFont="1" applyFill="1" applyBorder="1" applyAlignment="1">
      <alignment horizontal="right" vertical="top" wrapText="1" readingOrder="1"/>
    </xf>
    <xf numFmtId="0" fontId="16" fillId="0" borderId="24" xfId="0" applyNumberFormat="1" applyFont="1" applyFill="1" applyBorder="1" applyAlignment="1">
      <alignment vertical="top" wrapText="1"/>
    </xf>
    <xf numFmtId="0" fontId="16" fillId="7" borderId="0" xfId="0" applyNumberFormat="1" applyFont="1" applyFill="1" applyBorder="1" applyAlignment="1">
      <alignment vertical="top" wrapText="1"/>
    </xf>
    <xf numFmtId="0" fontId="17" fillId="7" borderId="0" xfId="0" applyNumberFormat="1" applyFont="1" applyFill="1" applyBorder="1" applyAlignment="1">
      <alignment horizontal="center" vertical="top" wrapText="1" readingOrder="1"/>
    </xf>
    <xf numFmtId="0" fontId="18" fillId="7" borderId="0" xfId="0" applyNumberFormat="1" applyFont="1" applyFill="1" applyBorder="1" applyAlignment="1">
      <alignment vertical="top" wrapText="1"/>
    </xf>
    <xf numFmtId="0" fontId="19" fillId="7" borderId="27" xfId="0" applyNumberFormat="1" applyFont="1" applyFill="1" applyBorder="1" applyAlignment="1">
      <alignment horizontal="center" vertical="top" wrapText="1" readingOrder="1"/>
    </xf>
    <xf numFmtId="0" fontId="18" fillId="0" borderId="23" xfId="0" applyNumberFormat="1" applyFont="1" applyFill="1" applyBorder="1" applyAlignment="1">
      <alignment vertical="top" wrapText="1"/>
    </xf>
    <xf numFmtId="0" fontId="18" fillId="0" borderId="24" xfId="0" applyNumberFormat="1" applyFont="1" applyFill="1" applyBorder="1" applyAlignment="1">
      <alignment vertical="top" wrapText="1"/>
    </xf>
    <xf numFmtId="0" fontId="20" fillId="7" borderId="28" xfId="0" applyNumberFormat="1" applyFont="1" applyFill="1" applyBorder="1" applyAlignment="1">
      <alignment horizontal="center" vertical="center" wrapText="1" readingOrder="1"/>
    </xf>
    <xf numFmtId="0" fontId="18" fillId="0" borderId="29" xfId="0" applyNumberFormat="1" applyFont="1" applyFill="1" applyBorder="1" applyAlignment="1">
      <alignment vertical="top" wrapText="1"/>
    </xf>
    <xf numFmtId="0" fontId="18" fillId="0" borderId="28" xfId="0" applyNumberFormat="1" applyFont="1" applyFill="1" applyBorder="1" applyAlignment="1">
      <alignment vertical="top" wrapText="1"/>
    </xf>
    <xf numFmtId="0" fontId="21" fillId="7" borderId="24" xfId="0" applyNumberFormat="1" applyFont="1" applyFill="1" applyBorder="1" applyAlignment="1">
      <alignment horizontal="center" vertical="top" wrapText="1" readingOrder="1"/>
    </xf>
    <xf numFmtId="0" fontId="22" fillId="0" borderId="33" xfId="0" applyNumberFormat="1" applyFont="1" applyFill="1" applyBorder="1" applyAlignment="1">
      <alignment vertical="top" wrapText="1" readingOrder="1"/>
    </xf>
    <xf numFmtId="168" fontId="22" fillId="0" borderId="26" xfId="0" applyNumberFormat="1" applyFont="1" applyFill="1" applyBorder="1" applyAlignment="1">
      <alignment horizontal="right" vertical="top" wrapText="1" readingOrder="1"/>
    </xf>
    <xf numFmtId="168" fontId="23" fillId="0" borderId="25" xfId="0" applyNumberFormat="1" applyFont="1" applyFill="1" applyBorder="1" applyAlignment="1">
      <alignment horizontal="right" vertical="top" wrapText="1" readingOrder="1"/>
    </xf>
    <xf numFmtId="168" fontId="23" fillId="0" borderId="0" xfId="0" applyNumberFormat="1" applyFont="1" applyFill="1" applyBorder="1" applyAlignment="1">
      <alignment horizontal="right" vertical="top" wrapText="1" readingOrder="1"/>
    </xf>
    <xf numFmtId="168" fontId="23" fillId="0" borderId="26" xfId="0" applyNumberFormat="1" applyFont="1" applyFill="1" applyBorder="1" applyAlignment="1">
      <alignment horizontal="right" vertical="top" wrapText="1" readingOrder="1"/>
    </xf>
    <xf numFmtId="0" fontId="24" fillId="0" borderId="0" xfId="0" applyFont="1" applyFill="1" applyBorder="1"/>
    <xf numFmtId="0" fontId="24" fillId="0" borderId="26" xfId="0" applyNumberFormat="1" applyFont="1" applyFill="1" applyBorder="1" applyAlignment="1">
      <alignment vertical="top" wrapText="1"/>
    </xf>
    <xf numFmtId="0" fontId="25" fillId="0" borderId="33" xfId="0" applyNumberFormat="1" applyFont="1" applyFill="1" applyBorder="1" applyAlignment="1">
      <alignment vertical="top" wrapText="1" indent="2" readingOrder="1"/>
    </xf>
    <xf numFmtId="168" fontId="25" fillId="0" borderId="26" xfId="0" applyNumberFormat="1" applyFont="1" applyFill="1" applyBorder="1" applyAlignment="1">
      <alignment horizontal="right" vertical="top" wrapText="1" readingOrder="1"/>
    </xf>
    <xf numFmtId="168" fontId="27" fillId="0" borderId="26" xfId="0" applyNumberFormat="1" applyFont="1" applyFill="1" applyBorder="1" applyAlignment="1">
      <alignment horizontal="right" vertical="top" wrapText="1" readingOrder="1"/>
    </xf>
    <xf numFmtId="168" fontId="28" fillId="0" borderId="26" xfId="0" applyNumberFormat="1" applyFont="1" applyFill="1" applyBorder="1" applyAlignment="1">
      <alignment horizontal="right" vertical="top" wrapText="1" readingOrder="1"/>
    </xf>
    <xf numFmtId="0" fontId="29" fillId="0" borderId="0" xfId="0" applyFont="1" applyFill="1" applyBorder="1"/>
    <xf numFmtId="0" fontId="29" fillId="0" borderId="26" xfId="0" applyNumberFormat="1" applyFont="1" applyFill="1" applyBorder="1" applyAlignment="1">
      <alignment vertical="top" wrapText="1"/>
    </xf>
    <xf numFmtId="168" fontId="26" fillId="0" borderId="26" xfId="0" applyNumberFormat="1" applyFont="1" applyFill="1" applyBorder="1" applyAlignment="1">
      <alignment horizontal="right" vertical="top" wrapText="1" readingOrder="1"/>
    </xf>
    <xf numFmtId="0" fontId="22" fillId="7" borderId="33" xfId="0" applyNumberFormat="1" applyFont="1" applyFill="1" applyBorder="1" applyAlignment="1">
      <alignment vertical="top" wrapText="1" readingOrder="1"/>
    </xf>
    <xf numFmtId="168" fontId="22" fillId="8" borderId="26" xfId="0" applyNumberFormat="1" applyFont="1" applyFill="1" applyBorder="1" applyAlignment="1">
      <alignment horizontal="right" vertical="top" wrapText="1" readingOrder="1"/>
    </xf>
    <xf numFmtId="0" fontId="16" fillId="8" borderId="0" xfId="0" applyFont="1" applyFill="1" applyBorder="1"/>
    <xf numFmtId="0" fontId="16" fillId="8" borderId="26" xfId="0" applyNumberFormat="1" applyFont="1" applyFill="1" applyBorder="1" applyAlignment="1">
      <alignment vertical="top" wrapText="1"/>
    </xf>
    <xf numFmtId="168" fontId="22" fillId="7" borderId="26" xfId="0" applyNumberFormat="1" applyFont="1" applyFill="1" applyBorder="1" applyAlignment="1">
      <alignment horizontal="right" vertical="top" wrapText="1" readingOrder="1"/>
    </xf>
    <xf numFmtId="168" fontId="30" fillId="0" borderId="26" xfId="0" applyNumberFormat="1" applyFont="1" applyFill="1" applyBorder="1" applyAlignment="1">
      <alignment horizontal="right" vertical="top" wrapText="1" readingOrder="1"/>
    </xf>
    <xf numFmtId="168" fontId="22" fillId="0" borderId="0" xfId="0" applyNumberFormat="1" applyFont="1" applyFill="1" applyBorder="1" applyAlignment="1">
      <alignment horizontal="right" vertical="top" wrapText="1" readingOrder="1"/>
    </xf>
    <xf numFmtId="168" fontId="25" fillId="0" borderId="0" xfId="0" applyNumberFormat="1" applyFont="1" applyFill="1" applyBorder="1" applyAlignment="1">
      <alignment horizontal="right" vertical="top" wrapText="1" readingOrder="1"/>
    </xf>
    <xf numFmtId="168" fontId="22" fillId="8" borderId="0" xfId="0" applyNumberFormat="1" applyFont="1" applyFill="1" applyBorder="1" applyAlignment="1">
      <alignment horizontal="right" vertical="top" wrapText="1" readingOrder="1"/>
    </xf>
    <xf numFmtId="168" fontId="22" fillId="9" borderId="26" xfId="0" applyNumberFormat="1" applyFont="1" applyFill="1" applyBorder="1" applyAlignment="1">
      <alignment horizontal="right" vertical="top" wrapText="1" readingOrder="1"/>
    </xf>
    <xf numFmtId="168" fontId="23" fillId="7" borderId="26" xfId="0" applyNumberFormat="1" applyFont="1" applyFill="1" applyBorder="1" applyAlignment="1">
      <alignment horizontal="right" vertical="top" wrapText="1" readingOrder="1"/>
    </xf>
    <xf numFmtId="168" fontId="31" fillId="8" borderId="25" xfId="0" applyNumberFormat="1" applyFont="1" applyFill="1" applyBorder="1" applyAlignment="1">
      <alignment horizontal="right" vertical="top" wrapText="1" readingOrder="1"/>
    </xf>
    <xf numFmtId="168" fontId="31" fillId="8" borderId="0" xfId="0" applyNumberFormat="1" applyFont="1" applyFill="1" applyBorder="1" applyAlignment="1">
      <alignment horizontal="right" vertical="top" wrapText="1" readingOrder="1"/>
    </xf>
    <xf numFmtId="168" fontId="31" fillId="8" borderId="26" xfId="0" applyNumberFormat="1" applyFont="1" applyFill="1" applyBorder="1" applyAlignment="1">
      <alignment horizontal="right" vertical="top" wrapText="1" readingOrder="1"/>
    </xf>
    <xf numFmtId="168" fontId="32" fillId="0" borderId="25" xfId="0" applyNumberFormat="1" applyFont="1" applyFill="1" applyBorder="1" applyAlignment="1">
      <alignment horizontal="right" vertical="top" wrapText="1" readingOrder="1"/>
    </xf>
    <xf numFmtId="168" fontId="32" fillId="0" borderId="0" xfId="0" applyNumberFormat="1" applyFont="1" applyFill="1" applyBorder="1" applyAlignment="1">
      <alignment horizontal="right" vertical="top" wrapText="1" readingOrder="1"/>
    </xf>
    <xf numFmtId="168" fontId="32" fillId="0" borderId="26" xfId="0" applyNumberFormat="1" applyFont="1" applyFill="1" applyBorder="1" applyAlignment="1">
      <alignment horizontal="right" vertical="top" wrapText="1" readingOrder="1"/>
    </xf>
    <xf numFmtId="168" fontId="20" fillId="7" borderId="0" xfId="0" applyNumberFormat="1" applyFont="1" applyFill="1" applyBorder="1" applyAlignment="1">
      <alignment horizontal="right" vertical="top" wrapText="1" readingOrder="1"/>
    </xf>
    <xf numFmtId="168" fontId="20" fillId="7" borderId="26" xfId="0" applyNumberFormat="1" applyFont="1" applyFill="1" applyBorder="1" applyAlignment="1">
      <alignment horizontal="right" vertical="top" wrapText="1" readingOrder="1"/>
    </xf>
    <xf numFmtId="0" fontId="18" fillId="0" borderId="26" xfId="0" applyNumberFormat="1" applyFont="1" applyFill="1" applyBorder="1" applyAlignment="1">
      <alignment vertical="top" wrapText="1"/>
    </xf>
    <xf numFmtId="0" fontId="18" fillId="0" borderId="0" xfId="0" applyFont="1" applyFill="1" applyBorder="1"/>
    <xf numFmtId="0" fontId="22" fillId="0" borderId="0" xfId="0" applyNumberFormat="1" applyFont="1" applyFill="1" applyBorder="1" applyAlignment="1">
      <alignment horizontal="center" vertical="top" wrapText="1" readingOrder="1"/>
    </xf>
    <xf numFmtId="0" fontId="37" fillId="0" borderId="0" xfId="0" applyNumberFormat="1" applyFont="1" applyFill="1" applyBorder="1" applyAlignment="1">
      <alignment horizontal="center" vertical="top" wrapText="1" readingOrder="1"/>
    </xf>
    <xf numFmtId="0" fontId="33" fillId="0" borderId="0" xfId="0" applyFont="1" applyFill="1" applyBorder="1"/>
    <xf numFmtId="0" fontId="33" fillId="0" borderId="26" xfId="0" applyNumberFormat="1" applyFont="1" applyFill="1" applyBorder="1" applyAlignment="1">
      <alignment vertical="top" wrapText="1"/>
    </xf>
    <xf numFmtId="0" fontId="34" fillId="0" borderId="30" xfId="0" applyNumberFormat="1" applyFont="1" applyFill="1" applyBorder="1" applyAlignment="1">
      <alignment vertical="top" wrapText="1" readingOrder="1"/>
    </xf>
    <xf numFmtId="0" fontId="16" fillId="0" borderId="31" xfId="0" applyNumberFormat="1" applyFont="1" applyFill="1" applyBorder="1" applyAlignment="1">
      <alignment vertical="top" wrapText="1"/>
    </xf>
    <xf numFmtId="0" fontId="16" fillId="0" borderId="32" xfId="0" applyNumberFormat="1" applyFont="1" applyFill="1" applyBorder="1" applyAlignment="1">
      <alignment vertical="top" wrapText="1"/>
    </xf>
    <xf numFmtId="0" fontId="35" fillId="0" borderId="32" xfId="0" applyNumberFormat="1" applyFont="1" applyFill="1" applyBorder="1" applyAlignment="1">
      <alignment vertical="top" wrapText="1" readingOrder="1"/>
    </xf>
    <xf numFmtId="0" fontId="46" fillId="0" borderId="21" xfId="3" applyNumberFormat="1" applyFont="1" applyFill="1" applyBorder="1" applyAlignment="1">
      <alignment horizontal="left" vertical="center" wrapText="1" indent="3" readingOrder="1"/>
    </xf>
    <xf numFmtId="0" fontId="18" fillId="0" borderId="0" xfId="3" applyFont="1" applyFill="1" applyBorder="1" applyAlignment="1">
      <alignment horizontal="left" indent="3"/>
    </xf>
    <xf numFmtId="0" fontId="46" fillId="0" borderId="21" xfId="3" applyNumberFormat="1" applyFont="1" applyFill="1" applyBorder="1" applyAlignment="1">
      <alignment vertical="center" wrapText="1" readingOrder="1"/>
    </xf>
    <xf numFmtId="0" fontId="18" fillId="0" borderId="0" xfId="3" applyFont="1" applyFill="1" applyBorder="1"/>
    <xf numFmtId="0" fontId="46" fillId="0" borderId="21" xfId="3" applyNumberFormat="1" applyFont="1" applyFill="1" applyBorder="1" applyAlignment="1">
      <alignment horizontal="left" vertical="center" wrapText="1" readingOrder="1"/>
    </xf>
    <xf numFmtId="0" fontId="45" fillId="0" borderId="36" xfId="3" applyNumberFormat="1" applyFont="1" applyFill="1" applyBorder="1" applyAlignment="1">
      <alignment horizontal="left" vertical="center" wrapText="1" readingOrder="1"/>
    </xf>
    <xf numFmtId="0" fontId="18" fillId="0" borderId="15" xfId="3" applyNumberFormat="1" applyFont="1" applyFill="1" applyBorder="1" applyAlignment="1">
      <alignment vertical="top" wrapText="1"/>
    </xf>
    <xf numFmtId="0" fontId="46" fillId="0" borderId="36" xfId="3" applyNumberFormat="1" applyFont="1" applyFill="1" applyBorder="1" applyAlignment="1">
      <alignment horizontal="left" vertical="center" wrapText="1" indent="3" readingOrder="1"/>
    </xf>
    <xf numFmtId="0" fontId="18" fillId="0" borderId="15" xfId="3" applyFont="1" applyFill="1" applyBorder="1" applyAlignment="1">
      <alignment horizontal="left" indent="3"/>
    </xf>
    <xf numFmtId="0" fontId="18" fillId="0" borderId="20" xfId="3" applyFont="1" applyFill="1" applyBorder="1" applyAlignment="1">
      <alignment horizontal="left" indent="3"/>
    </xf>
    <xf numFmtId="0" fontId="45" fillId="0" borderId="21" xfId="3" applyNumberFormat="1" applyFont="1" applyFill="1" applyBorder="1" applyAlignment="1">
      <alignment vertical="center" wrapText="1" readingOrder="1"/>
    </xf>
    <xf numFmtId="0" fontId="47" fillId="11" borderId="35" xfId="3" applyNumberFormat="1" applyFont="1" applyFill="1" applyBorder="1" applyAlignment="1">
      <alignment horizontal="center" vertical="center" wrapText="1" readingOrder="1"/>
    </xf>
    <xf numFmtId="0" fontId="48" fillId="12" borderId="39" xfId="3" applyNumberFormat="1" applyFont="1" applyFill="1" applyBorder="1" applyAlignment="1">
      <alignment vertical="top" wrapText="1"/>
    </xf>
    <xf numFmtId="0" fontId="48" fillId="12" borderId="49" xfId="3" applyNumberFormat="1" applyFont="1" applyFill="1" applyBorder="1" applyAlignment="1">
      <alignment vertical="top" wrapText="1"/>
    </xf>
    <xf numFmtId="0" fontId="47" fillId="11" borderId="48" xfId="3" applyNumberFormat="1" applyFont="1" applyFill="1" applyBorder="1" applyAlignment="1">
      <alignment horizontal="center" vertical="center" wrapText="1" readingOrder="1"/>
    </xf>
    <xf numFmtId="0" fontId="48" fillId="12" borderId="47" xfId="3" applyNumberFormat="1" applyFont="1" applyFill="1" applyBorder="1" applyAlignment="1">
      <alignment vertical="top" wrapText="1"/>
    </xf>
    <xf numFmtId="0" fontId="49" fillId="12" borderId="52" xfId="3" applyNumberFormat="1" applyFont="1" applyFill="1" applyBorder="1" applyAlignment="1">
      <alignment horizontal="center" vertical="center" wrapText="1" readingOrder="1"/>
    </xf>
    <xf numFmtId="0" fontId="49" fillId="12" borderId="51" xfId="3" applyNumberFormat="1" applyFont="1" applyFill="1" applyBorder="1" applyAlignment="1">
      <alignment horizontal="center" vertical="center" wrapText="1" readingOrder="1"/>
    </xf>
    <xf numFmtId="0" fontId="49" fillId="12" borderId="50" xfId="3" applyNumberFormat="1" applyFont="1" applyFill="1" applyBorder="1" applyAlignment="1">
      <alignment horizontal="center" vertical="center" wrapText="1" readingOrder="1"/>
    </xf>
    <xf numFmtId="0" fontId="47" fillId="11" borderId="17" xfId="3" applyNumberFormat="1" applyFont="1" applyFill="1" applyBorder="1" applyAlignment="1">
      <alignment horizontal="center" vertical="center" wrapText="1" readingOrder="1"/>
    </xf>
    <xf numFmtId="0" fontId="47" fillId="11" borderId="16" xfId="3" applyNumberFormat="1" applyFont="1" applyFill="1" applyBorder="1" applyAlignment="1">
      <alignment horizontal="center" vertical="center" wrapText="1" readingOrder="1"/>
    </xf>
    <xf numFmtId="0" fontId="47" fillId="11" borderId="36" xfId="3" applyNumberFormat="1" applyFont="1" applyFill="1" applyBorder="1" applyAlignment="1">
      <alignment horizontal="center" vertical="center" wrapText="1" readingOrder="1"/>
    </xf>
    <xf numFmtId="0" fontId="48" fillId="12" borderId="15" xfId="3" applyFont="1" applyFill="1" applyBorder="1"/>
    <xf numFmtId="0" fontId="48" fillId="12" borderId="46" xfId="3" applyFont="1" applyFill="1" applyBorder="1"/>
    <xf numFmtId="0" fontId="46" fillId="0" borderId="21" xfId="3" applyNumberFormat="1" applyFont="1" applyFill="1" applyBorder="1" applyAlignment="1">
      <alignment horizontal="left" vertical="center" wrapText="1" indent="2" readingOrder="1"/>
    </xf>
    <xf numFmtId="0" fontId="18" fillId="0" borderId="0" xfId="3" applyFont="1" applyFill="1" applyBorder="1" applyAlignment="1">
      <alignment horizontal="left" indent="2"/>
    </xf>
    <xf numFmtId="0" fontId="45" fillId="0" borderId="36" xfId="3" applyNumberFormat="1" applyFont="1" applyFill="1" applyBorder="1" applyAlignment="1">
      <alignment vertical="center" wrapText="1" readingOrder="1"/>
    </xf>
    <xf numFmtId="0" fontId="18" fillId="0" borderId="15" xfId="3" applyFont="1" applyFill="1" applyBorder="1"/>
    <xf numFmtId="0" fontId="47" fillId="11" borderId="53" xfId="3" applyNumberFormat="1" applyFont="1" applyFill="1" applyBorder="1" applyAlignment="1">
      <alignment horizontal="center" vertical="center" wrapText="1" readingOrder="1"/>
    </xf>
    <xf numFmtId="0" fontId="47" fillId="11" borderId="19" xfId="3" applyNumberFormat="1" applyFont="1" applyFill="1" applyBorder="1" applyAlignment="1">
      <alignment horizontal="center" vertical="center" wrapText="1" readingOrder="1"/>
    </xf>
    <xf numFmtId="0" fontId="47" fillId="11" borderId="21" xfId="3" applyNumberFormat="1" applyFont="1" applyFill="1" applyBorder="1" applyAlignment="1">
      <alignment horizontal="center" vertical="center" wrapText="1" readingOrder="1"/>
    </xf>
    <xf numFmtId="0" fontId="48" fillId="12" borderId="0" xfId="3" applyFont="1" applyFill="1" applyBorder="1"/>
    <xf numFmtId="0" fontId="48" fillId="12" borderId="20" xfId="3" applyFont="1" applyFill="1" applyBorder="1"/>
    <xf numFmtId="0" fontId="45" fillId="0" borderId="35" xfId="3" applyNumberFormat="1" applyFont="1" applyFill="1" applyBorder="1" applyAlignment="1">
      <alignment vertical="center" wrapText="1" readingOrder="1"/>
    </xf>
    <xf numFmtId="0" fontId="18" fillId="0" borderId="39" xfId="3" applyFont="1" applyFill="1" applyBorder="1"/>
    <xf numFmtId="0" fontId="48" fillId="12" borderId="18" xfId="3" applyNumberFormat="1" applyFont="1" applyFill="1" applyBorder="1" applyAlignment="1">
      <alignment vertical="top" wrapText="1"/>
    </xf>
    <xf numFmtId="0" fontId="46" fillId="0" borderId="25" xfId="3" applyNumberFormat="1" applyFont="1" applyFill="1" applyBorder="1" applyAlignment="1">
      <alignment horizontal="left" vertical="center" wrapText="1" readingOrder="1"/>
    </xf>
    <xf numFmtId="0" fontId="46" fillId="0" borderId="25" xfId="3" applyNumberFormat="1" applyFont="1" applyFill="1" applyBorder="1" applyAlignment="1">
      <alignment horizontal="left" vertical="center" wrapText="1" indent="3" readingOrder="1"/>
    </xf>
    <xf numFmtId="0" fontId="45" fillId="0" borderId="25" xfId="3" applyNumberFormat="1" applyFont="1" applyFill="1" applyBorder="1" applyAlignment="1">
      <alignment horizontal="left" vertical="center" wrapText="1" readingOrder="1"/>
    </xf>
    <xf numFmtId="0" fontId="47" fillId="11" borderId="39" xfId="3" applyNumberFormat="1" applyFont="1" applyFill="1" applyBorder="1" applyAlignment="1">
      <alignment horizontal="center" vertical="center" wrapText="1" readingOrder="1"/>
    </xf>
    <xf numFmtId="0" fontId="47" fillId="11" borderId="18" xfId="3" applyNumberFormat="1" applyFont="1" applyFill="1" applyBorder="1" applyAlignment="1">
      <alignment horizontal="center" vertical="center" wrapText="1" readingOrder="1"/>
    </xf>
    <xf numFmtId="0" fontId="47" fillId="11" borderId="15" xfId="3" applyNumberFormat="1" applyFont="1" applyFill="1" applyBorder="1" applyAlignment="1">
      <alignment horizontal="center" vertical="center" wrapText="1" readingOrder="1"/>
    </xf>
    <xf numFmtId="0" fontId="47" fillId="11" borderId="37" xfId="3" applyNumberFormat="1" applyFont="1" applyFill="1" applyBorder="1" applyAlignment="1">
      <alignment horizontal="center" vertical="center" wrapText="1" readingOrder="1"/>
    </xf>
    <xf numFmtId="0" fontId="47" fillId="11" borderId="28" xfId="3" applyNumberFormat="1" applyFont="1" applyFill="1" applyBorder="1" applyAlignment="1">
      <alignment horizontal="center" vertical="center" wrapText="1" readingOrder="1"/>
    </xf>
    <xf numFmtId="0" fontId="48" fillId="12" borderId="29" xfId="3" applyNumberFormat="1" applyFont="1" applyFill="1" applyBorder="1" applyAlignment="1">
      <alignment vertical="top" wrapText="1"/>
    </xf>
    <xf numFmtId="0" fontId="46" fillId="0" borderId="35" xfId="3" applyNumberFormat="1" applyFont="1" applyFill="1" applyBorder="1" applyAlignment="1">
      <alignment horizontal="left" vertical="center" wrapText="1" indent="3" readingOrder="1"/>
    </xf>
    <xf numFmtId="0" fontId="18" fillId="0" borderId="39" xfId="3" applyFont="1" applyFill="1" applyBorder="1" applyAlignment="1">
      <alignment horizontal="left" indent="3"/>
    </xf>
    <xf numFmtId="0" fontId="46" fillId="0" borderId="41" xfId="3" applyNumberFormat="1" applyFont="1" applyFill="1" applyBorder="1" applyAlignment="1">
      <alignment horizontal="left" vertical="center" wrapText="1" indent="3" readingOrder="1"/>
    </xf>
    <xf numFmtId="0" fontId="45" fillId="0" borderId="55" xfId="3" applyNumberFormat="1" applyFont="1" applyFill="1" applyBorder="1" applyAlignment="1">
      <alignment horizontal="left" vertical="center" wrapText="1" readingOrder="1"/>
    </xf>
    <xf numFmtId="0" fontId="18" fillId="0" borderId="31" xfId="3" applyNumberFormat="1" applyFont="1" applyFill="1" applyBorder="1" applyAlignment="1">
      <alignment vertical="top" wrapText="1"/>
    </xf>
    <xf numFmtId="0" fontId="57" fillId="6" borderId="65" xfId="0" applyFont="1" applyFill="1" applyBorder="1" applyAlignment="1">
      <alignment horizontal="center" vertical="center"/>
    </xf>
    <xf numFmtId="0" fontId="57" fillId="6" borderId="39" xfId="0" applyFont="1" applyFill="1" applyBorder="1" applyAlignment="1">
      <alignment horizontal="center" vertical="center"/>
    </xf>
    <xf numFmtId="0" fontId="57" fillId="6" borderId="18" xfId="0" applyFont="1" applyFill="1" applyBorder="1" applyAlignment="1">
      <alignment horizontal="center" vertical="center"/>
    </xf>
    <xf numFmtId="0" fontId="57" fillId="6" borderId="67" xfId="0" applyFont="1" applyFill="1" applyBorder="1" applyAlignment="1">
      <alignment horizontal="center" vertical="center"/>
    </xf>
    <xf numFmtId="0" fontId="57" fillId="6" borderId="15" xfId="0" applyFont="1" applyFill="1" applyBorder="1" applyAlignment="1">
      <alignment horizontal="center" vertical="center"/>
    </xf>
    <xf numFmtId="0" fontId="57" fillId="6" borderId="37" xfId="0" applyFont="1" applyFill="1" applyBorder="1" applyAlignment="1">
      <alignment horizontal="center" vertical="center"/>
    </xf>
    <xf numFmtId="0" fontId="57" fillId="6" borderId="52" xfId="0" applyFont="1" applyFill="1" applyBorder="1" applyAlignment="1">
      <alignment horizontal="center" vertical="center"/>
    </xf>
    <xf numFmtId="0" fontId="57" fillId="6" borderId="51" xfId="0" applyFont="1" applyFill="1" applyBorder="1" applyAlignment="1">
      <alignment horizontal="center" vertical="center"/>
    </xf>
    <xf numFmtId="0" fontId="57" fillId="6" borderId="50" xfId="0" applyFont="1" applyFill="1" applyBorder="1" applyAlignment="1">
      <alignment horizontal="center" vertical="center"/>
    </xf>
    <xf numFmtId="43" fontId="57" fillId="6" borderId="64" xfId="2" applyFont="1" applyFill="1" applyBorder="1" applyAlignment="1">
      <alignment horizontal="center" vertical="center" wrapText="1"/>
    </xf>
    <xf numFmtId="43" fontId="57" fillId="6" borderId="66" xfId="2" applyFont="1" applyFill="1" applyBorder="1" applyAlignment="1">
      <alignment horizontal="center" vertical="center" wrapText="1"/>
    </xf>
    <xf numFmtId="0" fontId="49" fillId="6" borderId="1" xfId="0" applyFont="1" applyFill="1" applyBorder="1" applyAlignment="1">
      <alignment horizontal="center"/>
    </xf>
    <xf numFmtId="0" fontId="49" fillId="6" borderId="2" xfId="0" applyFont="1" applyFill="1" applyBorder="1" applyAlignment="1">
      <alignment horizontal="center"/>
    </xf>
    <xf numFmtId="0" fontId="49" fillId="6" borderId="3" xfId="0" applyFont="1" applyFill="1" applyBorder="1" applyAlignment="1">
      <alignment horizontal="center"/>
    </xf>
    <xf numFmtId="0" fontId="49" fillId="6" borderId="4" xfId="0" applyFont="1" applyFill="1" applyBorder="1" applyAlignment="1">
      <alignment horizontal="center"/>
    </xf>
    <xf numFmtId="0" fontId="49" fillId="6" borderId="0" xfId="0" applyFont="1" applyFill="1" applyBorder="1" applyAlignment="1">
      <alignment horizontal="center"/>
    </xf>
    <xf numFmtId="0" fontId="49" fillId="6" borderId="5" xfId="0" applyFont="1" applyFill="1" applyBorder="1" applyAlignment="1">
      <alignment horizontal="center"/>
    </xf>
    <xf numFmtId="0" fontId="36" fillId="0" borderId="0" xfId="0" applyFont="1" applyFill="1" applyBorder="1" applyAlignment="1">
      <alignment horizontal="justify" wrapText="1"/>
    </xf>
  </cellXfs>
  <cellStyles count="4">
    <cellStyle name="Millares" xfId="2" builtinId="3"/>
    <cellStyle name="Normal" xfId="0" builtinId="0"/>
    <cellStyle name="Normal 2" xfId="1" xr:uid="{00000000-0005-0000-0000-000002000000}"/>
    <cellStyle name="Normal 3" xfId="3" xr:uid="{1118FBC5-A6B0-4666-9693-7EFF532502BD}"/>
  </cellStyles>
  <dxfs count="4">
    <dxf>
      <font>
        <color auto="1"/>
      </font>
    </dxf>
    <dxf>
      <font>
        <color rgb="FFFF0000"/>
      </font>
    </dxf>
    <dxf>
      <font>
        <color auto="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66675</xdr:rowOff>
    </xdr:from>
    <xdr:to>
      <xdr:col>0</xdr:col>
      <xdr:colOff>1257300</xdr:colOff>
      <xdr:row>3</xdr:row>
      <xdr:rowOff>409575</xdr:rowOff>
    </xdr:to>
    <xdr:pic>
      <xdr:nvPicPr>
        <xdr:cNvPr id="2" name="Imagen 13" descr="escud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0520"/>
        <a:stretch>
          <a:fillRect/>
        </a:stretch>
      </xdr:blipFill>
      <xdr:spPr bwMode="auto">
        <a:xfrm>
          <a:off x="571500" y="66675"/>
          <a:ext cx="685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990600</xdr:colOff>
      <xdr:row>100</xdr:row>
      <xdr:rowOff>76199</xdr:rowOff>
    </xdr:from>
    <xdr:to>
      <xdr:col>1</xdr:col>
      <xdr:colOff>941069</xdr:colOff>
      <xdr:row>105</xdr:row>
      <xdr:rowOff>47624</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990600" y="17354549"/>
          <a:ext cx="426529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América del Carmen Azar Pérez</a:t>
          </a:r>
          <a:endParaRPr lang="es-MX" sz="1000" baseline="0">
            <a:latin typeface="Arial" panose="020B0604020202020204" pitchFamily="34" charset="0"/>
            <a:cs typeface="Arial" panose="020B0604020202020204" pitchFamily="34" charset="0"/>
          </a:endParaRPr>
        </a:p>
        <a:p>
          <a:pPr algn="ctr"/>
          <a:r>
            <a:rPr lang="es-MX" sz="1000" baseline="0">
              <a:latin typeface="Arial" panose="020B0604020202020204" pitchFamily="34" charset="0"/>
              <a:cs typeface="Arial" panose="020B0604020202020204" pitchFamily="34" charset="0"/>
            </a:rPr>
            <a:t>Secretaría de Finanzas del Gobierno del Estado</a:t>
          </a:r>
          <a:endParaRPr lang="es-MX" sz="1000">
            <a:latin typeface="Arial" panose="020B0604020202020204" pitchFamily="34" charset="0"/>
            <a:cs typeface="Arial" panose="020B0604020202020204" pitchFamily="34" charset="0"/>
          </a:endParaRPr>
        </a:p>
      </xdr:txBody>
    </xdr:sp>
    <xdr:clientData/>
  </xdr:twoCellAnchor>
  <xdr:twoCellAnchor>
    <xdr:from>
      <xdr:col>0</xdr:col>
      <xdr:colOff>1381125</xdr:colOff>
      <xdr:row>101</xdr:row>
      <xdr:rowOff>57150</xdr:rowOff>
    </xdr:from>
    <xdr:to>
      <xdr:col>1</xdr:col>
      <xdr:colOff>495300</xdr:colOff>
      <xdr:row>101</xdr:row>
      <xdr:rowOff>57150</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1381125" y="17478375"/>
          <a:ext cx="3429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1285875</xdr:colOff>
      <xdr:row>100</xdr:row>
      <xdr:rowOff>76200</xdr:rowOff>
    </xdr:from>
    <xdr:to>
      <xdr:col>5</xdr:col>
      <xdr:colOff>121919</xdr:colOff>
      <xdr:row>105</xdr:row>
      <xdr:rowOff>47625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7829550" y="17354550"/>
          <a:ext cx="4198619"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Guadalupe Esther</a:t>
          </a:r>
          <a:r>
            <a:rPr lang="es-MX" sz="1000" baseline="0">
              <a:latin typeface="Arial" panose="020B0604020202020204" pitchFamily="34" charset="0"/>
              <a:cs typeface="Arial" panose="020B0604020202020204" pitchFamily="34" charset="0"/>
            </a:rPr>
            <a:t> Cárdenas Guerrero</a:t>
          </a:r>
        </a:p>
        <a:p>
          <a:pPr algn="ctr"/>
          <a:r>
            <a:rPr lang="es-MX" sz="1000" baseline="0">
              <a:latin typeface="Arial" panose="020B0604020202020204" pitchFamily="34" charset="0"/>
              <a:cs typeface="Arial" panose="020B0604020202020204" pitchFamily="34" charset="0"/>
            </a:rPr>
            <a:t>Subsecretaria de Egresos</a:t>
          </a:r>
          <a:endParaRPr lang="es-MX" sz="1000">
            <a:latin typeface="Arial" panose="020B0604020202020204" pitchFamily="34" charset="0"/>
            <a:cs typeface="Arial" panose="020B0604020202020204" pitchFamily="34" charset="0"/>
          </a:endParaRPr>
        </a:p>
      </xdr:txBody>
    </xdr:sp>
    <xdr:clientData/>
  </xdr:twoCellAnchor>
  <xdr:twoCellAnchor>
    <xdr:from>
      <xdr:col>3</xdr:col>
      <xdr:colOff>1552575</xdr:colOff>
      <xdr:row>101</xdr:row>
      <xdr:rowOff>57150</xdr:rowOff>
    </xdr:from>
    <xdr:to>
      <xdr:col>4</xdr:col>
      <xdr:colOff>666750</xdr:colOff>
      <xdr:row>101</xdr:row>
      <xdr:rowOff>57150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a:off x="8096250" y="17478375"/>
          <a:ext cx="3429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866775</xdr:colOff>
      <xdr:row>58</xdr:row>
      <xdr:rowOff>152400</xdr:rowOff>
    </xdr:from>
    <xdr:to>
      <xdr:col>8</xdr:col>
      <xdr:colOff>784514</xdr:colOff>
      <xdr:row>63</xdr:row>
      <xdr:rowOff>152400</xdr:rowOff>
    </xdr:to>
    <xdr:sp macro="" textlink="">
      <xdr:nvSpPr>
        <xdr:cNvPr id="2" name="Texto 1">
          <a:extLst>
            <a:ext uri="{FF2B5EF4-FFF2-40B4-BE49-F238E27FC236}">
              <a16:creationId xmlns:a16="http://schemas.microsoft.com/office/drawing/2014/main" id="{5B3C7EA4-D1EA-4475-9073-5DB6EF4B4626}"/>
            </a:ext>
          </a:extLst>
        </xdr:cNvPr>
        <xdr:cNvSpPr txBox="1">
          <a:spLocks noChangeArrowheads="1"/>
        </xdr:cNvSpPr>
      </xdr:nvSpPr>
      <xdr:spPr bwMode="auto">
        <a:xfrm>
          <a:off x="6343650" y="10125075"/>
          <a:ext cx="3108614" cy="904875"/>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endParaRPr lang="es-MX" sz="900" b="1" i="0" u="none" strike="noStrike" baseline="0">
            <a:solidFill>
              <a:srgbClr val="000000"/>
            </a:solidFill>
            <a:latin typeface="CG Omega"/>
          </a:endParaRP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_____________________________________________</a:t>
          </a: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Arial" panose="020B0604020202020204" pitchFamily="34" charset="0"/>
              <a:cs typeface="Arial" panose="020B0604020202020204" pitchFamily="34" charset="0"/>
            </a:rPr>
            <a:t>C. P. Guadalupe Esther  Cárdenas Guerrero</a:t>
          </a:r>
        </a:p>
        <a:p>
          <a:pPr algn="ctr" rtl="0">
            <a:defRPr sz="1000"/>
          </a:pPr>
          <a:r>
            <a:rPr lang="es-MX" sz="900" b="1" i="0" u="none" strike="noStrike" baseline="0">
              <a:solidFill>
                <a:srgbClr val="000000"/>
              </a:solidFill>
              <a:latin typeface="Arial" panose="020B0604020202020204" pitchFamily="34" charset="0"/>
              <a:cs typeface="Arial" panose="020B0604020202020204" pitchFamily="34" charset="0"/>
            </a:rPr>
            <a:t>Subsecretaria de Egresos</a:t>
          </a:r>
        </a:p>
      </xdr:txBody>
    </xdr:sp>
    <xdr:clientData/>
  </xdr:twoCellAnchor>
  <xdr:twoCellAnchor>
    <xdr:from>
      <xdr:col>0</xdr:col>
      <xdr:colOff>600076</xdr:colOff>
      <xdr:row>59</xdr:row>
      <xdr:rowOff>19050</xdr:rowOff>
    </xdr:from>
    <xdr:to>
      <xdr:col>3</xdr:col>
      <xdr:colOff>962025</xdr:colOff>
      <xdr:row>63</xdr:row>
      <xdr:rowOff>161924</xdr:rowOff>
    </xdr:to>
    <xdr:sp macro="" textlink="">
      <xdr:nvSpPr>
        <xdr:cNvPr id="3" name="Texto 1">
          <a:extLst>
            <a:ext uri="{FF2B5EF4-FFF2-40B4-BE49-F238E27FC236}">
              <a16:creationId xmlns:a16="http://schemas.microsoft.com/office/drawing/2014/main" id="{A47C4E86-DAA8-44FC-9822-E0071899034E}"/>
            </a:ext>
          </a:extLst>
        </xdr:cNvPr>
        <xdr:cNvSpPr txBox="1">
          <a:spLocks noChangeArrowheads="1"/>
        </xdr:cNvSpPr>
      </xdr:nvSpPr>
      <xdr:spPr bwMode="auto">
        <a:xfrm>
          <a:off x="600076" y="10172700"/>
          <a:ext cx="3467099" cy="866774"/>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r>
            <a:rPr lang="es-MX" sz="900" b="1" i="0" u="none" strike="noStrike" baseline="0">
              <a:solidFill>
                <a:srgbClr val="000000"/>
              </a:solidFill>
              <a:latin typeface="CG Omega"/>
            </a:rPr>
            <a:t>_____________________________________________</a:t>
          </a:r>
        </a:p>
        <a:p>
          <a:pPr algn="ctr" rtl="0">
            <a:lnSpc>
              <a:spcPts val="900"/>
            </a:lnSpc>
            <a:defRPr sz="1000"/>
          </a:pPr>
          <a:endParaRPr lang="es-MX"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es-MX" sz="900" b="1" i="0" u="none" strike="noStrike" baseline="0">
              <a:solidFill>
                <a:srgbClr val="000000"/>
              </a:solidFill>
              <a:latin typeface="Arial" panose="020B0604020202020204" pitchFamily="34" charset="0"/>
              <a:cs typeface="Arial" panose="020B0604020202020204" pitchFamily="34" charset="0"/>
            </a:rPr>
            <a:t>C. P. América del Carmen Azar Pérez</a:t>
          </a:r>
        </a:p>
        <a:p>
          <a:pPr algn="ctr" rtl="0">
            <a:lnSpc>
              <a:spcPts val="800"/>
            </a:lnSpc>
            <a:defRPr sz="1000"/>
          </a:pPr>
          <a:r>
            <a:rPr lang="es-MX" sz="900" b="1" i="0" u="none" strike="noStrike" baseline="0">
              <a:solidFill>
                <a:srgbClr val="000000"/>
              </a:solidFill>
              <a:latin typeface="Arial" panose="020B0604020202020204" pitchFamily="34" charset="0"/>
              <a:cs typeface="Arial" panose="020B0604020202020204" pitchFamily="34" charset="0"/>
            </a:rPr>
            <a:t>Secretaria de Finanzas </a:t>
          </a:r>
          <a:r>
            <a:rPr lang="es-MX" sz="1000" b="1" i="0" baseline="0">
              <a:effectLst/>
              <a:latin typeface="Arial" panose="020B0604020202020204" pitchFamily="34" charset="0"/>
              <a:ea typeface="+mn-ea"/>
              <a:cs typeface="Arial" panose="020B0604020202020204" pitchFamily="34" charset="0"/>
            </a:rPr>
            <a:t>del Gobierno del Estado </a:t>
          </a:r>
          <a:endParaRPr lang="es-MX" sz="9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914400</xdr:colOff>
      <xdr:row>33</xdr:row>
      <xdr:rowOff>142875</xdr:rowOff>
    </xdr:from>
    <xdr:to>
      <xdr:col>12</xdr:col>
      <xdr:colOff>584489</xdr:colOff>
      <xdr:row>38</xdr:row>
      <xdr:rowOff>142875</xdr:rowOff>
    </xdr:to>
    <xdr:sp macro="" textlink="">
      <xdr:nvSpPr>
        <xdr:cNvPr id="2" name="Texto 1">
          <a:extLst>
            <a:ext uri="{FF2B5EF4-FFF2-40B4-BE49-F238E27FC236}">
              <a16:creationId xmlns:a16="http://schemas.microsoft.com/office/drawing/2014/main" id="{D4C0431E-96E1-4C91-87C9-EB9623A7D2DE}"/>
            </a:ext>
          </a:extLst>
        </xdr:cNvPr>
        <xdr:cNvSpPr txBox="1">
          <a:spLocks noChangeArrowheads="1"/>
        </xdr:cNvSpPr>
      </xdr:nvSpPr>
      <xdr:spPr bwMode="auto">
        <a:xfrm>
          <a:off x="6858000" y="6429375"/>
          <a:ext cx="2870489" cy="952500"/>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endParaRPr lang="es-MX" sz="900" b="1" i="0" u="none" strike="noStrike" baseline="0">
            <a:solidFill>
              <a:srgbClr val="000000"/>
            </a:solidFill>
            <a:latin typeface="CG Omega"/>
          </a:endParaRP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_____________________________________________</a:t>
          </a: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C. P. Guadalupe Esther  Cárdenas Guerrero</a:t>
          </a:r>
        </a:p>
        <a:p>
          <a:pPr algn="ctr" rtl="0">
            <a:defRPr sz="1000"/>
          </a:pPr>
          <a:r>
            <a:rPr lang="es-MX" sz="900" b="1" i="0" u="none" strike="noStrike" baseline="0">
              <a:solidFill>
                <a:srgbClr val="000000"/>
              </a:solidFill>
              <a:latin typeface="CG Omega"/>
            </a:rPr>
            <a:t>Subsecretaria de Egresos</a:t>
          </a:r>
        </a:p>
      </xdr:txBody>
    </xdr:sp>
    <xdr:clientData/>
  </xdr:twoCellAnchor>
  <xdr:twoCellAnchor>
    <xdr:from>
      <xdr:col>1</xdr:col>
      <xdr:colOff>752476</xdr:colOff>
      <xdr:row>34</xdr:row>
      <xdr:rowOff>19050</xdr:rowOff>
    </xdr:from>
    <xdr:to>
      <xdr:col>7</xdr:col>
      <xdr:colOff>276225</xdr:colOff>
      <xdr:row>38</xdr:row>
      <xdr:rowOff>161924</xdr:rowOff>
    </xdr:to>
    <xdr:sp macro="" textlink="">
      <xdr:nvSpPr>
        <xdr:cNvPr id="3" name="Texto 1">
          <a:extLst>
            <a:ext uri="{FF2B5EF4-FFF2-40B4-BE49-F238E27FC236}">
              <a16:creationId xmlns:a16="http://schemas.microsoft.com/office/drawing/2014/main" id="{47885C67-D499-41C4-BC06-45C407EBBCAE}"/>
            </a:ext>
          </a:extLst>
        </xdr:cNvPr>
        <xdr:cNvSpPr txBox="1">
          <a:spLocks noChangeArrowheads="1"/>
        </xdr:cNvSpPr>
      </xdr:nvSpPr>
      <xdr:spPr bwMode="auto">
        <a:xfrm>
          <a:off x="1514476" y="6496050"/>
          <a:ext cx="4095749" cy="904874"/>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r>
            <a:rPr lang="es-MX" sz="900" b="1" i="0" u="none" strike="noStrike" baseline="0">
              <a:solidFill>
                <a:srgbClr val="000000"/>
              </a:solidFill>
              <a:latin typeface="CG Omega"/>
            </a:rPr>
            <a:t>_____________________________________________</a:t>
          </a:r>
        </a:p>
        <a:p>
          <a:pPr algn="ctr" rtl="0">
            <a:lnSpc>
              <a:spcPts val="900"/>
            </a:lnSpc>
            <a:defRPr sz="1000"/>
          </a:pPr>
          <a:endParaRPr lang="es-MX" sz="900" b="1" i="0" u="none" strike="noStrike" baseline="0">
            <a:solidFill>
              <a:srgbClr val="000000"/>
            </a:solidFill>
            <a:latin typeface="CG Omega"/>
          </a:endParaRPr>
        </a:p>
        <a:p>
          <a:pPr algn="ctr" rtl="0">
            <a:lnSpc>
              <a:spcPts val="800"/>
            </a:lnSpc>
            <a:defRPr sz="1000"/>
          </a:pPr>
          <a:r>
            <a:rPr lang="es-MX" sz="900" b="1" i="0" u="none" strike="noStrike" baseline="0">
              <a:solidFill>
                <a:srgbClr val="000000"/>
              </a:solidFill>
              <a:latin typeface="CG Omega"/>
            </a:rPr>
            <a:t>C. P. América del Carmen Azar Pérez</a:t>
          </a:r>
        </a:p>
        <a:p>
          <a:pPr algn="ctr" rtl="0">
            <a:lnSpc>
              <a:spcPts val="800"/>
            </a:lnSpc>
            <a:defRPr sz="1000"/>
          </a:pPr>
          <a:r>
            <a:rPr lang="es-MX" sz="900" b="1" i="0" u="none" strike="noStrike" baseline="0">
              <a:solidFill>
                <a:srgbClr val="000000"/>
              </a:solidFill>
              <a:latin typeface="CG Omega"/>
            </a:rPr>
            <a:t>Secretaria de Finanzas del Gobierno del Estado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91</xdr:row>
      <xdr:rowOff>0</xdr:rowOff>
    </xdr:from>
    <xdr:to>
      <xdr:col>1</xdr:col>
      <xdr:colOff>3562350</xdr:colOff>
      <xdr:row>91</xdr:row>
      <xdr:rowOff>581024</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7625" y="17306925"/>
          <a:ext cx="3590925" cy="5810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América</a:t>
          </a:r>
          <a:r>
            <a:rPr lang="es-MX" sz="1000" baseline="0">
              <a:latin typeface="Arial" panose="020B0604020202020204" pitchFamily="34" charset="0"/>
              <a:cs typeface="Arial" panose="020B0604020202020204" pitchFamily="34" charset="0"/>
            </a:rPr>
            <a:t> del Carmen Azar Pérez</a:t>
          </a:r>
        </a:p>
        <a:p>
          <a:pPr algn="ctr"/>
          <a:r>
            <a:rPr lang="es-MX" sz="1000" baseline="0">
              <a:latin typeface="Arial" panose="020B0604020202020204" pitchFamily="34" charset="0"/>
              <a:cs typeface="Arial" panose="020B0604020202020204" pitchFamily="34" charset="0"/>
            </a:rPr>
            <a:t>Secretaria de Finanzas del Gobierno del Estado</a:t>
          </a:r>
          <a:endParaRPr lang="es-MX" sz="1000">
            <a:latin typeface="Arial" panose="020B0604020202020204" pitchFamily="34" charset="0"/>
            <a:cs typeface="Arial" panose="020B0604020202020204" pitchFamily="34" charset="0"/>
          </a:endParaRPr>
        </a:p>
      </xdr:txBody>
    </xdr:sp>
    <xdr:clientData/>
  </xdr:twoCellAnchor>
  <xdr:twoCellAnchor>
    <xdr:from>
      <xdr:col>1</xdr:col>
      <xdr:colOff>3562350</xdr:colOff>
      <xdr:row>91</xdr:row>
      <xdr:rowOff>0</xdr:rowOff>
    </xdr:from>
    <xdr:to>
      <xdr:col>4</xdr:col>
      <xdr:colOff>952500</xdr:colOff>
      <xdr:row>91</xdr:row>
      <xdr:rowOff>581024</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638550" y="17306925"/>
          <a:ext cx="3476625" cy="5810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Guadalupe Esther Cárdenas</a:t>
          </a:r>
          <a:r>
            <a:rPr lang="es-MX" sz="1000" baseline="0">
              <a:latin typeface="Arial" panose="020B0604020202020204" pitchFamily="34" charset="0"/>
              <a:cs typeface="Arial" panose="020B0604020202020204" pitchFamily="34" charset="0"/>
            </a:rPr>
            <a:t> Guerrero</a:t>
          </a:r>
        </a:p>
        <a:p>
          <a:pPr algn="ctr"/>
          <a:r>
            <a:rPr lang="es-MX" sz="1000" baseline="0">
              <a:latin typeface="Arial" panose="020B0604020202020204" pitchFamily="34" charset="0"/>
              <a:cs typeface="Arial" panose="020B0604020202020204" pitchFamily="34" charset="0"/>
            </a:rPr>
            <a:t>Subsecretaria de Egresos</a:t>
          </a:r>
          <a:endParaRPr lang="es-MX" sz="1000">
            <a:latin typeface="Arial" panose="020B0604020202020204" pitchFamily="34" charset="0"/>
            <a:cs typeface="Arial" panose="020B0604020202020204" pitchFamily="34" charset="0"/>
          </a:endParaRPr>
        </a:p>
      </xdr:txBody>
    </xdr:sp>
    <xdr:clientData/>
  </xdr:twoCellAnchor>
  <xdr:twoCellAnchor>
    <xdr:from>
      <xdr:col>1</xdr:col>
      <xdr:colOff>95250</xdr:colOff>
      <xdr:row>91</xdr:row>
      <xdr:rowOff>114300</xdr:rowOff>
    </xdr:from>
    <xdr:to>
      <xdr:col>1</xdr:col>
      <xdr:colOff>3390900</xdr:colOff>
      <xdr:row>91</xdr:row>
      <xdr:rowOff>114300</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171450" y="17421225"/>
          <a:ext cx="3295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3619500</xdr:colOff>
      <xdr:row>91</xdr:row>
      <xdr:rowOff>114300</xdr:rowOff>
    </xdr:from>
    <xdr:to>
      <xdr:col>4</xdr:col>
      <xdr:colOff>828675</xdr:colOff>
      <xdr:row>91</xdr:row>
      <xdr:rowOff>114300</xdr:rowOff>
    </xdr:to>
    <xdr:cxnSp macro="">
      <xdr:nvCxnSpPr>
        <xdr:cNvPr id="5" name="Conector recto 4">
          <a:extLst>
            <a:ext uri="{FF2B5EF4-FFF2-40B4-BE49-F238E27FC236}">
              <a16:creationId xmlns:a16="http://schemas.microsoft.com/office/drawing/2014/main" id="{00000000-0008-0000-0100-000005000000}"/>
            </a:ext>
          </a:extLst>
        </xdr:cNvPr>
        <xdr:cNvCxnSpPr/>
      </xdr:nvCxnSpPr>
      <xdr:spPr>
        <a:xfrm>
          <a:off x="3695700" y="17421225"/>
          <a:ext cx="3295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xdr:row>
      <xdr:rowOff>0</xdr:rowOff>
    </xdr:from>
    <xdr:to>
      <xdr:col>1</xdr:col>
      <xdr:colOff>590550</xdr:colOff>
      <xdr:row>5</xdr:row>
      <xdr:rowOff>156560</xdr:rowOff>
    </xdr:to>
    <xdr:pic>
      <xdr:nvPicPr>
        <xdr:cNvPr id="6" name="Imagen 13" descr="escud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0520"/>
        <a:stretch>
          <a:fillRect/>
        </a:stretch>
      </xdr:blipFill>
      <xdr:spPr bwMode="auto">
        <a:xfrm>
          <a:off x="47625" y="76200"/>
          <a:ext cx="619125" cy="72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0</xdr:row>
      <xdr:rowOff>9524</xdr:rowOff>
    </xdr:from>
    <xdr:to>
      <xdr:col>4</xdr:col>
      <xdr:colOff>361950</xdr:colOff>
      <xdr:row>5</xdr:row>
      <xdr:rowOff>47625</xdr:rowOff>
    </xdr:to>
    <xdr:pic>
      <xdr:nvPicPr>
        <xdr:cNvPr id="2" name="Picture 1">
          <a:extLst>
            <a:ext uri="{FF2B5EF4-FFF2-40B4-BE49-F238E27FC236}">
              <a16:creationId xmlns:a16="http://schemas.microsoft.com/office/drawing/2014/main" id="{6AD37F96-A7D0-49C7-8CD5-ADA5E0FC480E}"/>
            </a:ext>
          </a:extLst>
        </xdr:cNvPr>
        <xdr:cNvPicPr/>
      </xdr:nvPicPr>
      <xdr:blipFill>
        <a:blip xmlns:r="http://schemas.openxmlformats.org/officeDocument/2006/relationships" r:embed="rId1" cstate="print"/>
        <a:stretch>
          <a:fillRect/>
        </a:stretch>
      </xdr:blipFill>
      <xdr:spPr>
        <a:xfrm>
          <a:off x="2476500" y="9524"/>
          <a:ext cx="933450" cy="990601"/>
        </a:xfrm>
        <a:prstGeom prst="rect">
          <a:avLst/>
        </a:prstGeom>
      </xdr:spPr>
    </xdr:pic>
    <xdr:clientData/>
  </xdr:twoCellAnchor>
  <xdr:twoCellAnchor>
    <xdr:from>
      <xdr:col>3</xdr:col>
      <xdr:colOff>190500</xdr:colOff>
      <xdr:row>0</xdr:row>
      <xdr:rowOff>9524</xdr:rowOff>
    </xdr:from>
    <xdr:to>
      <xdr:col>4</xdr:col>
      <xdr:colOff>361950</xdr:colOff>
      <xdr:row>5</xdr:row>
      <xdr:rowOff>47625</xdr:rowOff>
    </xdr:to>
    <xdr:pic>
      <xdr:nvPicPr>
        <xdr:cNvPr id="3" name="Picture 1">
          <a:extLst>
            <a:ext uri="{FF2B5EF4-FFF2-40B4-BE49-F238E27FC236}">
              <a16:creationId xmlns:a16="http://schemas.microsoft.com/office/drawing/2014/main" id="{0C109709-565F-4955-B1ED-F23D72B521F3}"/>
            </a:ext>
          </a:extLst>
        </xdr:cNvPr>
        <xdr:cNvPicPr/>
      </xdr:nvPicPr>
      <xdr:blipFill>
        <a:blip xmlns:r="http://schemas.openxmlformats.org/officeDocument/2006/relationships" r:embed="rId1" cstate="print"/>
        <a:stretch>
          <a:fillRect/>
        </a:stretch>
      </xdr:blipFill>
      <xdr:spPr>
        <a:xfrm>
          <a:off x="2476500" y="9524"/>
          <a:ext cx="933450" cy="990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190500</xdr:colOff>
      <xdr:row>0</xdr:row>
      <xdr:rowOff>180975</xdr:rowOff>
    </xdr:from>
    <xdr:ext cx="657225" cy="755015"/>
    <xdr:pic>
      <xdr:nvPicPr>
        <xdr:cNvPr id="2" name="Picture 1">
          <a:extLst>
            <a:ext uri="{FF2B5EF4-FFF2-40B4-BE49-F238E27FC236}">
              <a16:creationId xmlns:a16="http://schemas.microsoft.com/office/drawing/2014/main" id="{07558706-CBA1-40A1-8273-1018DCA935E2}"/>
            </a:ext>
          </a:extLst>
        </xdr:cNvPr>
        <xdr:cNvPicPr/>
      </xdr:nvPicPr>
      <xdr:blipFill rotWithShape="1">
        <a:blip xmlns:r="http://schemas.openxmlformats.org/officeDocument/2006/relationships" r:embed="rId1" cstate="print"/>
        <a:srcRect t="1897"/>
        <a:stretch/>
      </xdr:blipFill>
      <xdr:spPr bwMode="auto">
        <a:xfrm>
          <a:off x="190500"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161925</xdr:colOff>
      <xdr:row>195</xdr:row>
      <xdr:rowOff>133350</xdr:rowOff>
    </xdr:from>
    <xdr:to>
      <xdr:col>4</xdr:col>
      <xdr:colOff>466725</xdr:colOff>
      <xdr:row>199</xdr:row>
      <xdr:rowOff>56515</xdr:rowOff>
    </xdr:to>
    <xdr:sp macro="" textlink="">
      <xdr:nvSpPr>
        <xdr:cNvPr id="3" name="Cuadro de texto 4">
          <a:extLst>
            <a:ext uri="{FF2B5EF4-FFF2-40B4-BE49-F238E27FC236}">
              <a16:creationId xmlns:a16="http://schemas.microsoft.com/office/drawing/2014/main" id="{25F5DC37-43A8-46E1-844B-1AE0EFA8165C}"/>
            </a:ext>
          </a:extLst>
        </xdr:cNvPr>
        <xdr:cNvSpPr txBox="1">
          <a:spLocks noChangeArrowheads="1"/>
        </xdr:cNvSpPr>
      </xdr:nvSpPr>
      <xdr:spPr bwMode="auto">
        <a:xfrm>
          <a:off x="923925" y="37280850"/>
          <a:ext cx="2590800"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1104901</xdr:colOff>
      <xdr:row>196</xdr:row>
      <xdr:rowOff>0</xdr:rowOff>
    </xdr:from>
    <xdr:to>
      <xdr:col>9</xdr:col>
      <xdr:colOff>866776</xdr:colOff>
      <xdr:row>199</xdr:row>
      <xdr:rowOff>9525</xdr:rowOff>
    </xdr:to>
    <xdr:sp macro="" textlink="">
      <xdr:nvSpPr>
        <xdr:cNvPr id="4" name="Cuadro de texto 5">
          <a:extLst>
            <a:ext uri="{FF2B5EF4-FFF2-40B4-BE49-F238E27FC236}">
              <a16:creationId xmlns:a16="http://schemas.microsoft.com/office/drawing/2014/main" id="{0E043224-32D7-433C-BA99-DD003AF5A3A5}"/>
            </a:ext>
          </a:extLst>
        </xdr:cNvPr>
        <xdr:cNvSpPr txBox="1">
          <a:spLocks noChangeArrowheads="1"/>
        </xdr:cNvSpPr>
      </xdr:nvSpPr>
      <xdr:spPr bwMode="auto">
        <a:xfrm>
          <a:off x="4572001" y="37338000"/>
          <a:ext cx="3048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180975</xdr:colOff>
      <xdr:row>0</xdr:row>
      <xdr:rowOff>180975</xdr:rowOff>
    </xdr:from>
    <xdr:ext cx="657225" cy="755015"/>
    <xdr:pic>
      <xdr:nvPicPr>
        <xdr:cNvPr id="2" name="Picture 1">
          <a:extLst>
            <a:ext uri="{FF2B5EF4-FFF2-40B4-BE49-F238E27FC236}">
              <a16:creationId xmlns:a16="http://schemas.microsoft.com/office/drawing/2014/main" id="{A745CB21-C27C-485F-83AE-F0855099C451}"/>
            </a:ext>
          </a:extLst>
        </xdr:cNvPr>
        <xdr:cNvPicPr/>
      </xdr:nvPicPr>
      <xdr:blipFill rotWithShape="1">
        <a:blip xmlns:r="http://schemas.openxmlformats.org/officeDocument/2006/relationships" r:embed="rId1" cstate="print"/>
        <a:srcRect t="1897"/>
        <a:stretch/>
      </xdr:blipFill>
      <xdr:spPr bwMode="auto">
        <a:xfrm>
          <a:off x="180975"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19050</xdr:colOff>
      <xdr:row>63</xdr:row>
      <xdr:rowOff>104775</xdr:rowOff>
    </xdr:from>
    <xdr:to>
      <xdr:col>4</xdr:col>
      <xdr:colOff>495300</xdr:colOff>
      <xdr:row>67</xdr:row>
      <xdr:rowOff>0</xdr:rowOff>
    </xdr:to>
    <xdr:sp macro="" textlink="">
      <xdr:nvSpPr>
        <xdr:cNvPr id="3" name="Cuadro de texto 4">
          <a:extLst>
            <a:ext uri="{FF2B5EF4-FFF2-40B4-BE49-F238E27FC236}">
              <a16:creationId xmlns:a16="http://schemas.microsoft.com/office/drawing/2014/main" id="{56A69188-6D12-4A83-9E63-3335766D4A80}"/>
            </a:ext>
          </a:extLst>
        </xdr:cNvPr>
        <xdr:cNvSpPr txBox="1">
          <a:spLocks noChangeArrowheads="1"/>
        </xdr:cNvSpPr>
      </xdr:nvSpPr>
      <xdr:spPr bwMode="auto">
        <a:xfrm>
          <a:off x="781050" y="12106275"/>
          <a:ext cx="27622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1066801</xdr:colOff>
      <xdr:row>64</xdr:row>
      <xdr:rowOff>0</xdr:rowOff>
    </xdr:from>
    <xdr:to>
      <xdr:col>9</xdr:col>
      <xdr:colOff>581026</xdr:colOff>
      <xdr:row>67</xdr:row>
      <xdr:rowOff>0</xdr:rowOff>
    </xdr:to>
    <xdr:sp macro="" textlink="">
      <xdr:nvSpPr>
        <xdr:cNvPr id="4" name="Cuadro de texto 5">
          <a:extLst>
            <a:ext uri="{FF2B5EF4-FFF2-40B4-BE49-F238E27FC236}">
              <a16:creationId xmlns:a16="http://schemas.microsoft.com/office/drawing/2014/main" id="{5023290B-7CC5-4660-83DB-EDD1FEF82584}"/>
            </a:ext>
          </a:extLst>
        </xdr:cNvPr>
        <xdr:cNvSpPr txBox="1">
          <a:spLocks noChangeArrowheads="1"/>
        </xdr:cNvSpPr>
      </xdr:nvSpPr>
      <xdr:spPr bwMode="auto">
        <a:xfrm>
          <a:off x="5334001" y="12192000"/>
          <a:ext cx="2105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47625</xdr:colOff>
      <xdr:row>0</xdr:row>
      <xdr:rowOff>180975</xdr:rowOff>
    </xdr:from>
    <xdr:ext cx="657225" cy="755015"/>
    <xdr:pic>
      <xdr:nvPicPr>
        <xdr:cNvPr id="2" name="Picture 1">
          <a:extLst>
            <a:ext uri="{FF2B5EF4-FFF2-40B4-BE49-F238E27FC236}">
              <a16:creationId xmlns:a16="http://schemas.microsoft.com/office/drawing/2014/main" id="{0FBEB3A4-30A3-44DC-ACA9-876B19DE5DCA}"/>
            </a:ext>
          </a:extLst>
        </xdr:cNvPr>
        <xdr:cNvPicPr/>
      </xdr:nvPicPr>
      <xdr:blipFill rotWithShape="1">
        <a:blip xmlns:r="http://schemas.openxmlformats.org/officeDocument/2006/relationships" r:embed="rId1" cstate="print"/>
        <a:srcRect t="1897"/>
        <a:stretch/>
      </xdr:blipFill>
      <xdr:spPr bwMode="auto">
        <a:xfrm>
          <a:off x="809625"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19050</xdr:colOff>
      <xdr:row>115</xdr:row>
      <xdr:rowOff>104775</xdr:rowOff>
    </xdr:from>
    <xdr:to>
      <xdr:col>4</xdr:col>
      <xdr:colOff>495300</xdr:colOff>
      <xdr:row>119</xdr:row>
      <xdr:rowOff>27940</xdr:rowOff>
    </xdr:to>
    <xdr:sp macro="" textlink="">
      <xdr:nvSpPr>
        <xdr:cNvPr id="3" name="Cuadro de texto 4">
          <a:extLst>
            <a:ext uri="{FF2B5EF4-FFF2-40B4-BE49-F238E27FC236}">
              <a16:creationId xmlns:a16="http://schemas.microsoft.com/office/drawing/2014/main" id="{C61AA3D8-E3BE-42AE-8666-2FF412C7685F}"/>
            </a:ext>
          </a:extLst>
        </xdr:cNvPr>
        <xdr:cNvSpPr txBox="1">
          <a:spLocks noChangeArrowheads="1"/>
        </xdr:cNvSpPr>
      </xdr:nvSpPr>
      <xdr:spPr bwMode="auto">
        <a:xfrm>
          <a:off x="781050" y="22012275"/>
          <a:ext cx="2762250"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1066801</xdr:colOff>
      <xdr:row>116</xdr:row>
      <xdr:rowOff>0</xdr:rowOff>
    </xdr:from>
    <xdr:to>
      <xdr:col>9</xdr:col>
      <xdr:colOff>581026</xdr:colOff>
      <xdr:row>119</xdr:row>
      <xdr:rowOff>9525</xdr:rowOff>
    </xdr:to>
    <xdr:sp macro="" textlink="">
      <xdr:nvSpPr>
        <xdr:cNvPr id="4" name="Cuadro de texto 5">
          <a:extLst>
            <a:ext uri="{FF2B5EF4-FFF2-40B4-BE49-F238E27FC236}">
              <a16:creationId xmlns:a16="http://schemas.microsoft.com/office/drawing/2014/main" id="{B1428C74-0C09-4E57-9661-484E272264F3}"/>
            </a:ext>
          </a:extLst>
        </xdr:cNvPr>
        <xdr:cNvSpPr txBox="1">
          <a:spLocks noChangeArrowheads="1"/>
        </xdr:cNvSpPr>
      </xdr:nvSpPr>
      <xdr:spPr bwMode="auto">
        <a:xfrm>
          <a:off x="5334001" y="22098000"/>
          <a:ext cx="2105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32657</xdr:colOff>
      <xdr:row>79</xdr:row>
      <xdr:rowOff>10887</xdr:rowOff>
    </xdr:from>
    <xdr:to>
      <xdr:col>4</xdr:col>
      <xdr:colOff>248693</xdr:colOff>
      <xdr:row>83</xdr:row>
      <xdr:rowOff>10612</xdr:rowOff>
    </xdr:to>
    <xdr:sp macro="" textlink="">
      <xdr:nvSpPr>
        <xdr:cNvPr id="2" name="CuadroTexto 1">
          <a:extLst>
            <a:ext uri="{FF2B5EF4-FFF2-40B4-BE49-F238E27FC236}">
              <a16:creationId xmlns:a16="http://schemas.microsoft.com/office/drawing/2014/main" id="{E1A76DC2-2363-4BF8-9739-63560EA610B1}"/>
            </a:ext>
          </a:extLst>
        </xdr:cNvPr>
        <xdr:cNvSpPr txBox="1"/>
      </xdr:nvSpPr>
      <xdr:spPr>
        <a:xfrm>
          <a:off x="32657" y="15060387"/>
          <a:ext cx="3264036" cy="761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100" b="0">
              <a:latin typeface="Arial" panose="020B0604020202020204" pitchFamily="34" charset="0"/>
              <a:cs typeface="Arial" panose="020B0604020202020204" pitchFamily="34" charset="0"/>
            </a:rPr>
            <a:t>C.P. América</a:t>
          </a:r>
          <a:r>
            <a:rPr lang="es-MX" sz="1100" b="0" baseline="0">
              <a:latin typeface="Arial" panose="020B0604020202020204" pitchFamily="34" charset="0"/>
              <a:cs typeface="Arial" panose="020B0604020202020204" pitchFamily="34" charset="0"/>
            </a:rPr>
            <a:t> del Carmen Azar Pérez</a:t>
          </a:r>
        </a:p>
        <a:p>
          <a:pPr algn="ctr"/>
          <a:r>
            <a:rPr lang="es-MX" sz="1100" b="0" baseline="0">
              <a:latin typeface="Arial" panose="020B0604020202020204" pitchFamily="34" charset="0"/>
              <a:cs typeface="Arial" panose="020B0604020202020204" pitchFamily="34" charset="0"/>
            </a:rPr>
            <a:t>Secretaria de Finanzas</a:t>
          </a:r>
          <a:endParaRPr lang="es-MX" sz="1100" b="0">
            <a:latin typeface="Arial" panose="020B0604020202020204" pitchFamily="34" charset="0"/>
            <a:cs typeface="Arial" panose="020B0604020202020204" pitchFamily="34" charset="0"/>
          </a:endParaRPr>
        </a:p>
      </xdr:txBody>
    </xdr:sp>
    <xdr:clientData/>
  </xdr:twoCellAnchor>
  <xdr:twoCellAnchor>
    <xdr:from>
      <xdr:col>5</xdr:col>
      <xdr:colOff>7620</xdr:colOff>
      <xdr:row>79</xdr:row>
      <xdr:rowOff>32657</xdr:rowOff>
    </xdr:from>
    <xdr:to>
      <xdr:col>8</xdr:col>
      <xdr:colOff>438495</xdr:colOff>
      <xdr:row>83</xdr:row>
      <xdr:rowOff>87563</xdr:rowOff>
    </xdr:to>
    <xdr:sp macro="" textlink="">
      <xdr:nvSpPr>
        <xdr:cNvPr id="3" name="CuadroTexto 2">
          <a:extLst>
            <a:ext uri="{FF2B5EF4-FFF2-40B4-BE49-F238E27FC236}">
              <a16:creationId xmlns:a16="http://schemas.microsoft.com/office/drawing/2014/main" id="{5A493162-1B01-4B49-B49E-0B0758B76A49}"/>
            </a:ext>
          </a:extLst>
        </xdr:cNvPr>
        <xdr:cNvSpPr txBox="1"/>
      </xdr:nvSpPr>
      <xdr:spPr>
        <a:xfrm>
          <a:off x="3817620" y="15082157"/>
          <a:ext cx="2716875" cy="81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100" b="0">
              <a:latin typeface="Arial" panose="020B0604020202020204" pitchFamily="34" charset="0"/>
              <a:cs typeface="Arial" panose="020B0604020202020204" pitchFamily="34" charset="0"/>
            </a:rPr>
            <a:t>Ing. Gustavo</a:t>
          </a:r>
          <a:r>
            <a:rPr lang="es-MX" sz="1100" b="0" baseline="0">
              <a:latin typeface="Arial" panose="020B0604020202020204" pitchFamily="34" charset="0"/>
              <a:cs typeface="Arial" panose="020B0604020202020204" pitchFamily="34" charset="0"/>
            </a:rPr>
            <a:t> Manuel Ortiz Gonzalez</a:t>
          </a:r>
          <a:endParaRPr lang="es-MX" sz="1100" b="1" baseline="0">
            <a:latin typeface="Arial" panose="020B0604020202020204" pitchFamily="34" charset="0"/>
            <a:cs typeface="Arial" panose="020B0604020202020204" pitchFamily="34" charset="0"/>
          </a:endParaRPr>
        </a:p>
        <a:p>
          <a:pPr algn="ctr"/>
          <a:r>
            <a:rPr lang="es-MX" sz="1100" b="0" baseline="0">
              <a:latin typeface="Arial" panose="020B0604020202020204" pitchFamily="34" charset="0"/>
              <a:cs typeface="Arial" panose="020B0604020202020204" pitchFamily="34" charset="0"/>
            </a:rPr>
            <a:t>Secretario de Administración e Innovación Gubernamental</a:t>
          </a:r>
          <a:endParaRPr lang="es-MX" sz="1100" b="0">
            <a:latin typeface="Arial" panose="020B0604020202020204" pitchFamily="34" charset="0"/>
            <a:cs typeface="Arial" panose="020B0604020202020204" pitchFamily="34" charset="0"/>
          </a:endParaRPr>
        </a:p>
      </xdr:txBody>
    </xdr:sp>
    <xdr:clientData/>
  </xdr:twoCellAnchor>
  <xdr:twoCellAnchor>
    <xdr:from>
      <xdr:col>0</xdr:col>
      <xdr:colOff>212196</xdr:colOff>
      <xdr:row>1</xdr:row>
      <xdr:rowOff>211955</xdr:rowOff>
    </xdr:from>
    <xdr:to>
      <xdr:col>2</xdr:col>
      <xdr:colOff>558824</xdr:colOff>
      <xdr:row>7</xdr:row>
      <xdr:rowOff>57151</xdr:rowOff>
    </xdr:to>
    <xdr:pic>
      <xdr:nvPicPr>
        <xdr:cNvPr id="4" name="Picture 0" descr="32a9f0f7-5755-4033-bade-d0a02e4999f8">
          <a:extLst>
            <a:ext uri="{FF2B5EF4-FFF2-40B4-BE49-F238E27FC236}">
              <a16:creationId xmlns:a16="http://schemas.microsoft.com/office/drawing/2014/main" id="{3D98E9EF-DF2D-443D-8178-6713916C3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196" y="383405"/>
          <a:ext cx="1870628" cy="1007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esktop/DOCTOS-2018/Estados%20Financieros%202018/Trimestre%202018/Cuarto%20Trimestre%202018/Elias/EF%20di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IPF "/>
      <sheetName val="ESF Det"/>
    </sheetNames>
    <sheetDataSet>
      <sheetData sheetId="0">
        <row r="70">
          <cell r="D70">
            <v>1541825387.8000031</v>
          </cell>
          <cell r="E70">
            <v>625798025.90999985</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
  <sheetViews>
    <sheetView tabSelected="1" workbookViewId="0">
      <selection activeCell="C11" sqref="C11"/>
    </sheetView>
  </sheetViews>
  <sheetFormatPr baseColWidth="10" defaultRowHeight="11.25" x14ac:dyDescent="0.2"/>
  <cols>
    <col min="1" max="1" width="64.7109375" style="40" customWidth="1"/>
    <col min="2" max="2" width="16.7109375" style="41" customWidth="1"/>
    <col min="3" max="3" width="16.7109375" style="40" customWidth="1"/>
    <col min="4" max="4" width="64.7109375" style="40" customWidth="1"/>
    <col min="5" max="5" width="15.7109375" style="101" bestFit="1" customWidth="1"/>
    <col min="6" max="6" width="14.7109375" style="101" bestFit="1" customWidth="1"/>
    <col min="7" max="7" width="14.140625" style="65" bestFit="1" customWidth="1"/>
    <col min="8" max="8" width="13" style="40" bestFit="1" customWidth="1"/>
    <col min="9" max="16384" width="11.42578125" style="40"/>
  </cols>
  <sheetData>
    <row r="1" spans="1:7" ht="12" x14ac:dyDescent="0.2">
      <c r="A1" s="276" t="s">
        <v>46</v>
      </c>
      <c r="B1" s="276"/>
      <c r="C1" s="276"/>
      <c r="D1" s="276"/>
      <c r="E1" s="276"/>
      <c r="F1" s="276"/>
    </row>
    <row r="2" spans="1:7" ht="12" x14ac:dyDescent="0.2">
      <c r="A2" s="276" t="s">
        <v>47</v>
      </c>
      <c r="B2" s="276"/>
      <c r="C2" s="276"/>
      <c r="D2" s="276"/>
      <c r="E2" s="276"/>
      <c r="F2" s="276"/>
    </row>
    <row r="3" spans="1:7" ht="12" x14ac:dyDescent="0.2">
      <c r="A3" s="276" t="s">
        <v>48</v>
      </c>
      <c r="B3" s="276"/>
      <c r="C3" s="276"/>
      <c r="D3" s="276"/>
      <c r="E3" s="276"/>
      <c r="F3" s="276"/>
    </row>
    <row r="4" spans="1:7" ht="39" customHeight="1" x14ac:dyDescent="0.2">
      <c r="A4" s="277" t="s">
        <v>1</v>
      </c>
      <c r="B4" s="277"/>
      <c r="C4" s="277"/>
      <c r="D4" s="277"/>
      <c r="E4" s="277"/>
      <c r="F4" s="277"/>
    </row>
    <row r="5" spans="1:7" ht="34.5" customHeight="1" x14ac:dyDescent="0.2">
      <c r="A5" s="66" t="s">
        <v>20</v>
      </c>
      <c r="B5" s="66">
        <v>2018</v>
      </c>
      <c r="C5" s="67">
        <v>2017</v>
      </c>
      <c r="D5" s="68" t="s">
        <v>20</v>
      </c>
      <c r="E5" s="66">
        <v>2018</v>
      </c>
      <c r="F5" s="67">
        <v>2017</v>
      </c>
    </row>
    <row r="6" spans="1:7" ht="12" x14ac:dyDescent="0.2">
      <c r="A6" s="69" t="s">
        <v>49</v>
      </c>
      <c r="B6" s="70"/>
      <c r="C6" s="71"/>
      <c r="D6" s="69" t="s">
        <v>50</v>
      </c>
      <c r="E6" s="72"/>
      <c r="F6" s="72"/>
    </row>
    <row r="7" spans="1:7" ht="12" x14ac:dyDescent="0.2">
      <c r="A7" s="73" t="s">
        <v>51</v>
      </c>
      <c r="B7" s="74"/>
      <c r="C7" s="75"/>
      <c r="D7" s="73" t="s">
        <v>52</v>
      </c>
      <c r="E7" s="76"/>
      <c r="F7" s="76"/>
    </row>
    <row r="8" spans="1:7" ht="12" x14ac:dyDescent="0.2">
      <c r="A8" s="73"/>
      <c r="B8" s="74"/>
      <c r="C8" s="75"/>
      <c r="D8" s="73"/>
      <c r="E8" s="76"/>
      <c r="F8" s="76"/>
    </row>
    <row r="9" spans="1:7" ht="12" x14ac:dyDescent="0.2">
      <c r="A9" s="73" t="s">
        <v>53</v>
      </c>
      <c r="B9" s="77">
        <f>SUM(B10:B16)</f>
        <v>1126545400.5</v>
      </c>
      <c r="C9" s="77">
        <f>SUM(C10:C16)</f>
        <v>650528122.80999994</v>
      </c>
      <c r="D9" s="73" t="s">
        <v>54</v>
      </c>
      <c r="E9" s="77">
        <f>SUM(E10:E18)</f>
        <v>560226323.57999992</v>
      </c>
      <c r="F9" s="77">
        <f>SUM(F10:F18)</f>
        <v>564076640.61000001</v>
      </c>
    </row>
    <row r="10" spans="1:7" ht="12" x14ac:dyDescent="0.2">
      <c r="A10" s="78" t="s">
        <v>55</v>
      </c>
      <c r="B10" s="76">
        <v>993323</v>
      </c>
      <c r="C10" s="76">
        <v>1316900</v>
      </c>
      <c r="D10" s="78" t="s">
        <v>56</v>
      </c>
      <c r="E10" s="76">
        <v>0</v>
      </c>
      <c r="F10" s="76">
        <v>122982.2</v>
      </c>
    </row>
    <row r="11" spans="1:7" ht="12" x14ac:dyDescent="0.2">
      <c r="A11" s="78" t="s">
        <v>57</v>
      </c>
      <c r="B11" s="76">
        <v>105527452.81</v>
      </c>
      <c r="C11" s="76">
        <v>224112081.5</v>
      </c>
      <c r="D11" s="78" t="s">
        <v>58</v>
      </c>
      <c r="E11" s="76">
        <v>192108657.13</v>
      </c>
      <c r="F11" s="76">
        <v>214586968.80000001</v>
      </c>
      <c r="G11" s="79"/>
    </row>
    <row r="12" spans="1:7" ht="12" x14ac:dyDescent="0.2">
      <c r="A12" s="78" t="s">
        <v>59</v>
      </c>
      <c r="B12" s="76">
        <v>0</v>
      </c>
      <c r="C12" s="76">
        <v>0</v>
      </c>
      <c r="D12" s="78" t="s">
        <v>60</v>
      </c>
      <c r="E12" s="76">
        <v>4315683.45</v>
      </c>
      <c r="F12" s="76">
        <v>74173293.040000007</v>
      </c>
    </row>
    <row r="13" spans="1:7" ht="12" x14ac:dyDescent="0.2">
      <c r="A13" s="78" t="s">
        <v>61</v>
      </c>
      <c r="B13" s="76">
        <v>898311455.45000005</v>
      </c>
      <c r="C13" s="76">
        <v>329959919.79000002</v>
      </c>
      <c r="D13" s="78" t="s">
        <v>62</v>
      </c>
      <c r="E13" s="76">
        <v>154618599.5</v>
      </c>
      <c r="F13" s="76">
        <v>30605263.879999999</v>
      </c>
    </row>
    <row r="14" spans="1:7" ht="12" x14ac:dyDescent="0.2">
      <c r="A14" s="78" t="s">
        <v>63</v>
      </c>
      <c r="B14" s="76"/>
      <c r="C14" s="76">
        <v>0</v>
      </c>
      <c r="D14" s="78" t="s">
        <v>64</v>
      </c>
      <c r="E14" s="76">
        <v>137797854.08000001</v>
      </c>
      <c r="F14" s="76">
        <v>96196813.799999997</v>
      </c>
    </row>
    <row r="15" spans="1:7" ht="15.75" customHeight="1" x14ac:dyDescent="0.2">
      <c r="A15" s="78" t="s">
        <v>65</v>
      </c>
      <c r="B15" s="76">
        <v>121713169.23999999</v>
      </c>
      <c r="C15" s="76">
        <v>95139221.519999996</v>
      </c>
      <c r="D15" s="78" t="s">
        <v>66</v>
      </c>
      <c r="E15" s="76"/>
      <c r="F15" s="76">
        <v>0</v>
      </c>
    </row>
    <row r="16" spans="1:7" ht="12" x14ac:dyDescent="0.2">
      <c r="A16" s="78" t="s">
        <v>67</v>
      </c>
      <c r="B16" s="76">
        <v>0</v>
      </c>
      <c r="C16" s="76">
        <v>0</v>
      </c>
      <c r="D16" s="78" t="s">
        <v>68</v>
      </c>
      <c r="E16" s="76">
        <v>28188434.879999999</v>
      </c>
      <c r="F16" s="76">
        <v>114481869.47</v>
      </c>
    </row>
    <row r="17" spans="1:6" ht="12" x14ac:dyDescent="0.2">
      <c r="A17" s="78"/>
      <c r="B17" s="76"/>
      <c r="C17" s="76"/>
      <c r="D17" s="78" t="s">
        <v>69</v>
      </c>
      <c r="E17" s="76"/>
      <c r="F17" s="76">
        <v>0</v>
      </c>
    </row>
    <row r="18" spans="1:6" ht="12" x14ac:dyDescent="0.2">
      <c r="A18" s="80" t="s">
        <v>70</v>
      </c>
      <c r="B18" s="77">
        <f>SUM(B19:B25)</f>
        <v>50053405.609999999</v>
      </c>
      <c r="C18" s="77">
        <f>SUM(C19:C25)</f>
        <v>107270897.11</v>
      </c>
      <c r="D18" s="78" t="s">
        <v>71</v>
      </c>
      <c r="E18" s="76">
        <v>43197094.539999999</v>
      </c>
      <c r="F18" s="76">
        <v>33909449.420000002</v>
      </c>
    </row>
    <row r="19" spans="1:6" ht="12" x14ac:dyDescent="0.2">
      <c r="A19" s="78" t="s">
        <v>72</v>
      </c>
      <c r="B19" s="76">
        <v>0</v>
      </c>
      <c r="C19" s="76">
        <v>0</v>
      </c>
      <c r="D19" s="78"/>
      <c r="E19" s="76"/>
      <c r="F19" s="76"/>
    </row>
    <row r="20" spans="1:6" ht="12" x14ac:dyDescent="0.2">
      <c r="A20" s="78" t="s">
        <v>73</v>
      </c>
      <c r="B20" s="76">
        <v>0</v>
      </c>
      <c r="C20" s="76">
        <v>0</v>
      </c>
      <c r="D20" s="73" t="s">
        <v>74</v>
      </c>
      <c r="E20" s="77">
        <f>SUM(E21:E23)</f>
        <v>0</v>
      </c>
      <c r="F20" s="77">
        <f>SUM(F21:F23)</f>
        <v>0</v>
      </c>
    </row>
    <row r="21" spans="1:6" ht="12" x14ac:dyDescent="0.2">
      <c r="A21" s="78" t="s">
        <v>75</v>
      </c>
      <c r="B21" s="76">
        <v>3133037.79</v>
      </c>
      <c r="C21" s="76">
        <v>2220894.11</v>
      </c>
      <c r="D21" s="78" t="s">
        <v>76</v>
      </c>
      <c r="E21" s="76">
        <v>0</v>
      </c>
      <c r="F21" s="76">
        <v>0</v>
      </c>
    </row>
    <row r="22" spans="1:6" ht="12" x14ac:dyDescent="0.2">
      <c r="A22" s="78" t="s">
        <v>77</v>
      </c>
      <c r="B22" s="76">
        <v>5991275.3099999996</v>
      </c>
      <c r="C22" s="76">
        <v>6435427.1100000003</v>
      </c>
      <c r="D22" s="78" t="s">
        <v>78</v>
      </c>
      <c r="E22" s="76">
        <v>0</v>
      </c>
      <c r="F22" s="76">
        <v>0</v>
      </c>
    </row>
    <row r="23" spans="1:6" ht="12" x14ac:dyDescent="0.2">
      <c r="A23" s="78" t="s">
        <v>79</v>
      </c>
      <c r="B23" s="76">
        <v>5069853.0999999996</v>
      </c>
      <c r="C23" s="76">
        <v>34390199.5</v>
      </c>
      <c r="D23" s="78" t="s">
        <v>80</v>
      </c>
      <c r="E23" s="76">
        <v>0</v>
      </c>
      <c r="F23" s="76">
        <v>0</v>
      </c>
    </row>
    <row r="24" spans="1:6" ht="12" x14ac:dyDescent="0.2">
      <c r="A24" s="78" t="s">
        <v>81</v>
      </c>
      <c r="B24" s="76">
        <v>35859239.409999996</v>
      </c>
      <c r="C24" s="76">
        <v>64224376.390000001</v>
      </c>
      <c r="D24" s="78"/>
      <c r="E24" s="76"/>
      <c r="F24" s="76"/>
    </row>
    <row r="25" spans="1:6" ht="12" x14ac:dyDescent="0.2">
      <c r="A25" s="78" t="s">
        <v>82</v>
      </c>
      <c r="B25" s="76">
        <v>0</v>
      </c>
      <c r="C25" s="76">
        <v>0</v>
      </c>
      <c r="D25" s="73" t="s">
        <v>83</v>
      </c>
      <c r="E25" s="77">
        <f>SUM(E26:E27)</f>
        <v>32268357.030000001</v>
      </c>
      <c r="F25" s="77">
        <f>SUM(F26:F27)</f>
        <v>16371355.02</v>
      </c>
    </row>
    <row r="26" spans="1:6" ht="12" x14ac:dyDescent="0.2">
      <c r="A26" s="78"/>
      <c r="B26" s="76"/>
      <c r="C26" s="76"/>
      <c r="D26" s="78" t="s">
        <v>84</v>
      </c>
      <c r="E26" s="76">
        <v>32268357.030000001</v>
      </c>
      <c r="F26" s="76">
        <v>16371355.02</v>
      </c>
    </row>
    <row r="27" spans="1:6" ht="12" x14ac:dyDescent="0.2">
      <c r="A27" s="73" t="s">
        <v>85</v>
      </c>
      <c r="B27" s="77">
        <f>SUM(B28:B32)</f>
        <v>189617187.32000002</v>
      </c>
      <c r="C27" s="77">
        <f>SUM(C28:C32)</f>
        <v>303862481.44</v>
      </c>
      <c r="D27" s="78" t="s">
        <v>86</v>
      </c>
      <c r="E27" s="76">
        <v>0</v>
      </c>
      <c r="F27" s="76">
        <v>0</v>
      </c>
    </row>
    <row r="28" spans="1:6" ht="24" x14ac:dyDescent="0.2">
      <c r="A28" s="78" t="s">
        <v>87</v>
      </c>
      <c r="B28" s="76">
        <v>0</v>
      </c>
      <c r="C28" s="76">
        <v>0</v>
      </c>
      <c r="D28" s="73" t="s">
        <v>88</v>
      </c>
      <c r="E28" s="77">
        <v>0</v>
      </c>
      <c r="F28" s="77">
        <v>0</v>
      </c>
    </row>
    <row r="29" spans="1:6" ht="15" customHeight="1" x14ac:dyDescent="0.2">
      <c r="A29" s="78" t="s">
        <v>89</v>
      </c>
      <c r="B29" s="76">
        <v>4632213.99</v>
      </c>
      <c r="C29" s="76">
        <v>5031253.99</v>
      </c>
      <c r="D29" s="73" t="s">
        <v>90</v>
      </c>
      <c r="E29" s="77">
        <f>SUM(E30:E32)</f>
        <v>5991275.3099999996</v>
      </c>
      <c r="F29" s="77">
        <f>SUM(F30:F32)</f>
        <v>6435427.1100000003</v>
      </c>
    </row>
    <row r="30" spans="1:6" ht="12" x14ac:dyDescent="0.2">
      <c r="A30" s="78" t="s">
        <v>91</v>
      </c>
      <c r="B30" s="76">
        <v>0</v>
      </c>
      <c r="C30" s="76">
        <v>0</v>
      </c>
      <c r="D30" s="78" t="s">
        <v>92</v>
      </c>
      <c r="E30" s="76">
        <v>0</v>
      </c>
      <c r="F30" s="76">
        <v>0</v>
      </c>
    </row>
    <row r="31" spans="1:6" ht="12" x14ac:dyDescent="0.2">
      <c r="A31" s="78" t="s">
        <v>93</v>
      </c>
      <c r="B31" s="76">
        <v>184984973.33000001</v>
      </c>
      <c r="C31" s="76">
        <v>298831227.44999999</v>
      </c>
      <c r="D31" s="78" t="s">
        <v>94</v>
      </c>
      <c r="E31" s="76">
        <v>0</v>
      </c>
      <c r="F31" s="76">
        <v>0</v>
      </c>
    </row>
    <row r="32" spans="1:6" ht="12" x14ac:dyDescent="0.2">
      <c r="A32" s="78" t="s">
        <v>95</v>
      </c>
      <c r="B32" s="76">
        <v>0</v>
      </c>
      <c r="C32" s="76">
        <v>0</v>
      </c>
      <c r="D32" s="78" t="s">
        <v>96</v>
      </c>
      <c r="E32" s="76">
        <v>5991275.3099999996</v>
      </c>
      <c r="F32" s="76">
        <v>6435427.1100000003</v>
      </c>
    </row>
    <row r="33" spans="1:6" ht="12" x14ac:dyDescent="0.2">
      <c r="A33" s="78"/>
      <c r="B33" s="76"/>
      <c r="C33" s="76"/>
      <c r="D33" s="78"/>
      <c r="E33" s="76"/>
      <c r="F33" s="76"/>
    </row>
    <row r="34" spans="1:6" ht="24" x14ac:dyDescent="0.2">
      <c r="A34" s="73" t="s">
        <v>97</v>
      </c>
      <c r="B34" s="77">
        <f>SUM(B35:B39)</f>
        <v>0</v>
      </c>
      <c r="C34" s="77">
        <f>SUM(C35:C39)</f>
        <v>0</v>
      </c>
      <c r="D34" s="73" t="s">
        <v>98</v>
      </c>
      <c r="E34" s="77">
        <f>SUM(E35:E40)</f>
        <v>106440766.39</v>
      </c>
      <c r="F34" s="77">
        <f>SUM(F35:F40)</f>
        <v>87504655.390000001</v>
      </c>
    </row>
    <row r="35" spans="1:6" ht="12" x14ac:dyDescent="0.2">
      <c r="A35" s="78" t="s">
        <v>99</v>
      </c>
      <c r="B35" s="76">
        <v>0</v>
      </c>
      <c r="C35" s="76">
        <v>0</v>
      </c>
      <c r="D35" s="78" t="s">
        <v>100</v>
      </c>
      <c r="E35" s="76">
        <v>83582323.340000004</v>
      </c>
      <c r="F35" s="76">
        <v>65567743.340000004</v>
      </c>
    </row>
    <row r="36" spans="1:6" ht="12" x14ac:dyDescent="0.2">
      <c r="A36" s="78" t="s">
        <v>101</v>
      </c>
      <c r="B36" s="76">
        <v>0</v>
      </c>
      <c r="C36" s="76">
        <v>0</v>
      </c>
      <c r="D36" s="78" t="s">
        <v>102</v>
      </c>
      <c r="E36" s="76">
        <v>22858443.050000001</v>
      </c>
      <c r="F36" s="76">
        <v>21936912.050000001</v>
      </c>
    </row>
    <row r="37" spans="1:6" ht="12" x14ac:dyDescent="0.2">
      <c r="A37" s="78" t="s">
        <v>103</v>
      </c>
      <c r="B37" s="76">
        <v>0</v>
      </c>
      <c r="C37" s="76">
        <v>0</v>
      </c>
      <c r="D37" s="78" t="s">
        <v>104</v>
      </c>
      <c r="E37" s="76">
        <v>0</v>
      </c>
      <c r="F37" s="76">
        <v>0</v>
      </c>
    </row>
    <row r="38" spans="1:6" ht="12" x14ac:dyDescent="0.2">
      <c r="A38" s="78" t="s">
        <v>105</v>
      </c>
      <c r="B38" s="76">
        <v>0</v>
      </c>
      <c r="C38" s="76">
        <v>0</v>
      </c>
      <c r="D38" s="78" t="s">
        <v>106</v>
      </c>
      <c r="E38" s="76">
        <v>0</v>
      </c>
      <c r="F38" s="76">
        <v>0</v>
      </c>
    </row>
    <row r="39" spans="1:6" ht="12" x14ac:dyDescent="0.2">
      <c r="A39" s="78" t="s">
        <v>107</v>
      </c>
      <c r="B39" s="76">
        <v>0</v>
      </c>
      <c r="C39" s="76">
        <v>0</v>
      </c>
      <c r="D39" s="78" t="s">
        <v>108</v>
      </c>
      <c r="E39" s="76">
        <v>0</v>
      </c>
      <c r="F39" s="76">
        <v>0</v>
      </c>
    </row>
    <row r="40" spans="1:6" ht="12" x14ac:dyDescent="0.2">
      <c r="A40" s="78"/>
      <c r="B40" s="76"/>
      <c r="C40" s="76"/>
      <c r="D40" s="78" t="s">
        <v>109</v>
      </c>
      <c r="E40" s="76">
        <v>0</v>
      </c>
      <c r="F40" s="76">
        <v>0</v>
      </c>
    </row>
    <row r="41" spans="1:6" ht="12" x14ac:dyDescent="0.2">
      <c r="A41" s="73" t="s">
        <v>110</v>
      </c>
      <c r="B41" s="77">
        <v>0</v>
      </c>
      <c r="C41" s="77">
        <v>0</v>
      </c>
      <c r="D41" s="78"/>
      <c r="E41" s="76"/>
      <c r="F41" s="76"/>
    </row>
    <row r="42" spans="1:6" ht="12" x14ac:dyDescent="0.2">
      <c r="A42" s="73"/>
      <c r="B42" s="77"/>
      <c r="C42" s="77"/>
      <c r="D42" s="73" t="s">
        <v>111</v>
      </c>
      <c r="E42" s="77">
        <f>SUM(E43:E45)</f>
        <v>0</v>
      </c>
      <c r="F42" s="77">
        <f>SUM(F43:F45)</f>
        <v>0</v>
      </c>
    </row>
    <row r="43" spans="1:6" ht="12" x14ac:dyDescent="0.2">
      <c r="A43" s="73" t="s">
        <v>112</v>
      </c>
      <c r="B43" s="77">
        <f>SUM(B44:B45)</f>
        <v>0</v>
      </c>
      <c r="C43" s="77">
        <f>SUM(C44:C45)</f>
        <v>0</v>
      </c>
      <c r="D43" s="78" t="s">
        <v>113</v>
      </c>
      <c r="E43" s="76">
        <v>0</v>
      </c>
      <c r="F43" s="76">
        <v>0</v>
      </c>
    </row>
    <row r="44" spans="1:6" ht="15.75" customHeight="1" x14ac:dyDescent="0.2">
      <c r="A44" s="78" t="s">
        <v>114</v>
      </c>
      <c r="B44" s="76">
        <v>0</v>
      </c>
      <c r="C44" s="76">
        <v>0</v>
      </c>
      <c r="D44" s="78" t="s">
        <v>115</v>
      </c>
      <c r="E44" s="76">
        <v>0</v>
      </c>
      <c r="F44" s="76">
        <v>0</v>
      </c>
    </row>
    <row r="45" spans="1:6" ht="12" x14ac:dyDescent="0.2">
      <c r="A45" s="78" t="s">
        <v>116</v>
      </c>
      <c r="B45" s="76">
        <v>0</v>
      </c>
      <c r="C45" s="76">
        <v>0</v>
      </c>
      <c r="D45" s="78" t="s">
        <v>117</v>
      </c>
      <c r="E45" s="76">
        <v>0</v>
      </c>
      <c r="F45" s="76">
        <v>0</v>
      </c>
    </row>
    <row r="46" spans="1:6" ht="12" x14ac:dyDescent="0.2">
      <c r="A46" s="78"/>
      <c r="B46" s="76"/>
      <c r="C46" s="76"/>
      <c r="D46" s="78"/>
      <c r="E46" s="76"/>
      <c r="F46" s="76"/>
    </row>
    <row r="47" spans="1:6" ht="12" x14ac:dyDescent="0.2">
      <c r="A47" s="73" t="s">
        <v>118</v>
      </c>
      <c r="B47" s="77">
        <f>SUM(B48:B51)</f>
        <v>368745</v>
      </c>
      <c r="C47" s="77">
        <f>SUM(C48:C51)</f>
        <v>549073</v>
      </c>
      <c r="D47" s="73" t="s">
        <v>119</v>
      </c>
      <c r="E47" s="77">
        <f>SUM(E48:E50)</f>
        <v>0</v>
      </c>
      <c r="F47" s="77">
        <f>SUM(F48:F50)</f>
        <v>0</v>
      </c>
    </row>
    <row r="48" spans="1:6" ht="12" x14ac:dyDescent="0.2">
      <c r="A48" s="78" t="s">
        <v>120</v>
      </c>
      <c r="B48" s="76">
        <v>368745</v>
      </c>
      <c r="C48" s="76">
        <v>549073</v>
      </c>
      <c r="D48" s="78" t="s">
        <v>121</v>
      </c>
      <c r="E48" s="76">
        <v>0</v>
      </c>
      <c r="F48" s="76">
        <v>0</v>
      </c>
    </row>
    <row r="49" spans="1:6" ht="12" x14ac:dyDescent="0.2">
      <c r="A49" s="78" t="s">
        <v>122</v>
      </c>
      <c r="B49" s="76">
        <v>0</v>
      </c>
      <c r="C49" s="76">
        <v>0</v>
      </c>
      <c r="D49" s="78" t="s">
        <v>123</v>
      </c>
      <c r="E49" s="76">
        <v>0</v>
      </c>
      <c r="F49" s="76">
        <v>0</v>
      </c>
    </row>
    <row r="50" spans="1:6" ht="13.5" customHeight="1" x14ac:dyDescent="0.2">
      <c r="A50" s="78" t="s">
        <v>124</v>
      </c>
      <c r="B50" s="76">
        <v>0</v>
      </c>
      <c r="C50" s="76">
        <v>0</v>
      </c>
      <c r="D50" s="78" t="s">
        <v>125</v>
      </c>
      <c r="E50" s="76">
        <v>0</v>
      </c>
      <c r="F50" s="76">
        <v>0</v>
      </c>
    </row>
    <row r="51" spans="1:6" ht="12" x14ac:dyDescent="0.2">
      <c r="A51" s="78" t="s">
        <v>126</v>
      </c>
      <c r="B51" s="76">
        <v>0</v>
      </c>
      <c r="C51" s="76">
        <v>0</v>
      </c>
      <c r="D51" s="78"/>
      <c r="E51" s="76"/>
      <c r="F51" s="76"/>
    </row>
    <row r="52" spans="1:6" ht="12" x14ac:dyDescent="0.2">
      <c r="A52" s="78"/>
      <c r="B52" s="74"/>
      <c r="C52" s="74"/>
      <c r="D52" s="78"/>
      <c r="E52" s="76"/>
      <c r="F52" s="76"/>
    </row>
    <row r="53" spans="1:6" ht="12" x14ac:dyDescent="0.2">
      <c r="A53" s="73" t="s">
        <v>127</v>
      </c>
      <c r="B53" s="77">
        <f>+B9+B18+B27+B34+B41+B43+B47</f>
        <v>1366584738.4299998</v>
      </c>
      <c r="C53" s="77">
        <f>+C9+C18+C27+C34+C41+C43+C47</f>
        <v>1062210574.3599999</v>
      </c>
      <c r="D53" s="73" t="s">
        <v>128</v>
      </c>
      <c r="E53" s="77">
        <f>+E9+E20+E25+E28+E29+E34+E42+E47</f>
        <v>704926722.30999982</v>
      </c>
      <c r="F53" s="77">
        <f>+F9+F20+F25+F28+F29+F34+F42+F47</f>
        <v>674388078.13</v>
      </c>
    </row>
    <row r="54" spans="1:6" ht="12" x14ac:dyDescent="0.2">
      <c r="A54" s="73"/>
      <c r="B54" s="77"/>
      <c r="C54" s="77"/>
      <c r="D54" s="73"/>
      <c r="E54" s="77"/>
      <c r="F54" s="77"/>
    </row>
    <row r="55" spans="1:6" ht="12" x14ac:dyDescent="0.2">
      <c r="A55" s="73"/>
      <c r="B55" s="77"/>
      <c r="C55" s="77"/>
      <c r="D55" s="73"/>
      <c r="E55" s="77"/>
      <c r="F55" s="77"/>
    </row>
    <row r="56" spans="1:6" ht="12" x14ac:dyDescent="0.2">
      <c r="A56" s="73"/>
      <c r="B56" s="77"/>
      <c r="C56" s="77"/>
      <c r="D56" s="73"/>
      <c r="E56" s="77"/>
      <c r="F56" s="77"/>
    </row>
    <row r="57" spans="1:6" ht="12" x14ac:dyDescent="0.2">
      <c r="A57" s="73"/>
      <c r="B57" s="77"/>
      <c r="C57" s="77"/>
      <c r="D57" s="73"/>
      <c r="E57" s="77"/>
      <c r="F57" s="77"/>
    </row>
    <row r="58" spans="1:6" ht="54.75" customHeight="1" x14ac:dyDescent="0.2">
      <c r="A58" s="81"/>
      <c r="B58" s="82"/>
      <c r="C58" s="82"/>
      <c r="D58" s="81"/>
      <c r="E58" s="82"/>
      <c r="F58" s="82"/>
    </row>
    <row r="59" spans="1:6" ht="12" x14ac:dyDescent="0.2">
      <c r="A59" s="73" t="s">
        <v>129</v>
      </c>
      <c r="B59" s="72"/>
      <c r="C59" s="72"/>
      <c r="D59" s="73" t="s">
        <v>130</v>
      </c>
      <c r="E59" s="76"/>
      <c r="F59" s="76"/>
    </row>
    <row r="60" spans="1:6" ht="12" x14ac:dyDescent="0.2">
      <c r="A60" s="78" t="s">
        <v>131</v>
      </c>
      <c r="B60" s="83">
        <v>314030</v>
      </c>
      <c r="C60" s="83">
        <v>314030</v>
      </c>
      <c r="D60" s="78" t="s">
        <v>132</v>
      </c>
      <c r="E60" s="76">
        <v>0</v>
      </c>
      <c r="F60" s="76">
        <v>0</v>
      </c>
    </row>
    <row r="61" spans="1:6" ht="12" x14ac:dyDescent="0.2">
      <c r="A61" s="78" t="s">
        <v>133</v>
      </c>
      <c r="B61" s="83">
        <v>401915564.88</v>
      </c>
      <c r="C61" s="83">
        <v>99397172.280000001</v>
      </c>
      <c r="D61" s="78" t="s">
        <v>134</v>
      </c>
      <c r="E61" s="76">
        <v>0</v>
      </c>
      <c r="F61" s="76">
        <v>0</v>
      </c>
    </row>
    <row r="62" spans="1:6" ht="12" x14ac:dyDescent="0.2">
      <c r="A62" s="78" t="s">
        <v>135</v>
      </c>
      <c r="B62" s="83">
        <v>8844650491.4400005</v>
      </c>
      <c r="C62" s="83">
        <v>6790816796.3500004</v>
      </c>
      <c r="D62" s="78" t="s">
        <v>136</v>
      </c>
      <c r="E62" s="76">
        <v>2336915636.1599998</v>
      </c>
      <c r="F62" s="76">
        <v>1011824015.6799999</v>
      </c>
    </row>
    <row r="63" spans="1:6" ht="12" x14ac:dyDescent="0.2">
      <c r="A63" s="78" t="s">
        <v>137</v>
      </c>
      <c r="B63" s="83">
        <v>1620078821.26</v>
      </c>
      <c r="C63" s="83">
        <v>1597290280.21</v>
      </c>
      <c r="D63" s="78" t="s">
        <v>138</v>
      </c>
      <c r="E63" s="76">
        <v>13200000</v>
      </c>
      <c r="F63" s="76">
        <v>13200000</v>
      </c>
    </row>
    <row r="64" spans="1:6" ht="13.5" customHeight="1" x14ac:dyDescent="0.2">
      <c r="A64" s="78" t="s">
        <v>139</v>
      </c>
      <c r="B64" s="83">
        <v>54192456.960000001</v>
      </c>
      <c r="C64" s="83">
        <v>42621823.670000002</v>
      </c>
      <c r="D64" s="78" t="s">
        <v>140</v>
      </c>
      <c r="E64" s="76">
        <v>0</v>
      </c>
      <c r="F64" s="76">
        <v>0</v>
      </c>
    </row>
    <row r="65" spans="1:6" ht="12" x14ac:dyDescent="0.2">
      <c r="A65" s="78" t="s">
        <v>141</v>
      </c>
      <c r="B65" s="76">
        <v>-1180911524.8099999</v>
      </c>
      <c r="C65" s="76">
        <v>-1108655384.97</v>
      </c>
      <c r="D65" s="78" t="s">
        <v>142</v>
      </c>
      <c r="E65" s="76">
        <v>0</v>
      </c>
      <c r="F65" s="76">
        <v>0</v>
      </c>
    </row>
    <row r="66" spans="1:6" ht="12" x14ac:dyDescent="0.2">
      <c r="A66" s="78" t="s">
        <v>143</v>
      </c>
      <c r="B66" s="76">
        <v>0</v>
      </c>
      <c r="C66" s="76">
        <v>0</v>
      </c>
      <c r="D66" s="73"/>
      <c r="E66" s="76"/>
      <c r="F66" s="76"/>
    </row>
    <row r="67" spans="1:6" ht="12" x14ac:dyDescent="0.2">
      <c r="A67" s="78" t="s">
        <v>144</v>
      </c>
      <c r="B67" s="76">
        <v>0</v>
      </c>
      <c r="C67" s="76">
        <v>0</v>
      </c>
      <c r="D67" s="73" t="s">
        <v>145</v>
      </c>
      <c r="E67" s="77">
        <f>SUM(E60:E65)</f>
        <v>2350115636.1599998</v>
      </c>
      <c r="F67" s="77">
        <f>SUM(F60:F65)</f>
        <v>1025024015.6799999</v>
      </c>
    </row>
    <row r="68" spans="1:6" ht="12" x14ac:dyDescent="0.2">
      <c r="A68" s="78" t="s">
        <v>146</v>
      </c>
      <c r="B68" s="76">
        <v>0</v>
      </c>
      <c r="C68" s="76">
        <v>0</v>
      </c>
      <c r="D68" s="84"/>
      <c r="E68" s="76"/>
      <c r="F68" s="76"/>
    </row>
    <row r="69" spans="1:6" ht="12" x14ac:dyDescent="0.2">
      <c r="A69" s="78"/>
      <c r="B69" s="74"/>
      <c r="C69" s="74"/>
      <c r="D69" s="73" t="s">
        <v>147</v>
      </c>
      <c r="E69" s="77">
        <f>+E53+E67</f>
        <v>3055042358.4699998</v>
      </c>
      <c r="F69" s="77">
        <f>+F53+F67</f>
        <v>1699412093.8099999</v>
      </c>
    </row>
    <row r="70" spans="1:6" ht="12" x14ac:dyDescent="0.2">
      <c r="A70" s="73" t="s">
        <v>148</v>
      </c>
      <c r="B70" s="77">
        <f>SUM(B60:B68)</f>
        <v>9740239839.7299995</v>
      </c>
      <c r="C70" s="77">
        <f>SUM(C60:C68)</f>
        <v>7421784717.54</v>
      </c>
      <c r="D70" s="78"/>
      <c r="E70" s="76"/>
      <c r="F70" s="76"/>
    </row>
    <row r="71" spans="1:6" ht="12" x14ac:dyDescent="0.2">
      <c r="A71" s="78"/>
      <c r="B71" s="74"/>
      <c r="C71" s="74"/>
      <c r="D71" s="73" t="s">
        <v>149</v>
      </c>
      <c r="E71" s="76"/>
      <c r="F71" s="76"/>
    </row>
    <row r="72" spans="1:6" ht="12" x14ac:dyDescent="0.2">
      <c r="A72" s="73" t="s">
        <v>150</v>
      </c>
      <c r="B72" s="77">
        <f>+B53+B70</f>
        <v>11106824578.16</v>
      </c>
      <c r="C72" s="77">
        <f>+C53+C70</f>
        <v>8483995291.8999996</v>
      </c>
      <c r="D72" s="73"/>
      <c r="E72" s="76"/>
      <c r="F72" s="76"/>
    </row>
    <row r="73" spans="1:6" ht="12" x14ac:dyDescent="0.2">
      <c r="A73" s="78"/>
      <c r="B73" s="74"/>
      <c r="C73" s="75"/>
      <c r="D73" s="73" t="s">
        <v>151</v>
      </c>
      <c r="E73" s="77">
        <f>SUM(E74:E76)</f>
        <v>3326749594</v>
      </c>
      <c r="F73" s="77">
        <f>SUM(F74:F76)</f>
        <v>3387797813.4400001</v>
      </c>
    </row>
    <row r="74" spans="1:6" ht="12" x14ac:dyDescent="0.2">
      <c r="A74" s="78"/>
      <c r="B74" s="74"/>
      <c r="C74" s="78"/>
      <c r="D74" s="78" t="s">
        <v>152</v>
      </c>
      <c r="E74" s="76">
        <v>3240765380.8099999</v>
      </c>
      <c r="F74" s="76">
        <v>3312538232.7600002</v>
      </c>
    </row>
    <row r="75" spans="1:6" ht="12" x14ac:dyDescent="0.2">
      <c r="A75" s="78"/>
      <c r="B75" s="74"/>
      <c r="C75" s="78"/>
      <c r="D75" s="78" t="s">
        <v>153</v>
      </c>
      <c r="E75" s="76">
        <v>85984213.189999998</v>
      </c>
      <c r="F75" s="76">
        <v>75259580.680000007</v>
      </c>
    </row>
    <row r="76" spans="1:6" ht="12" x14ac:dyDescent="0.2">
      <c r="A76" s="78"/>
      <c r="B76" s="74"/>
      <c r="C76" s="78"/>
      <c r="D76" s="78" t="s">
        <v>154</v>
      </c>
      <c r="E76" s="76">
        <v>0</v>
      </c>
      <c r="F76" s="76">
        <v>0</v>
      </c>
    </row>
    <row r="77" spans="1:6" ht="12" x14ac:dyDescent="0.2">
      <c r="A77" s="78"/>
      <c r="B77" s="74"/>
      <c r="C77" s="85"/>
      <c r="D77" s="78"/>
      <c r="E77" s="76"/>
      <c r="F77" s="76"/>
    </row>
    <row r="78" spans="1:6" ht="12" x14ac:dyDescent="0.2">
      <c r="A78" s="78"/>
      <c r="B78" s="74"/>
      <c r="C78" s="85"/>
      <c r="D78" s="73" t="s">
        <v>155</v>
      </c>
      <c r="E78" s="77">
        <f>SUM(E79:E83)</f>
        <v>4725032625.6900024</v>
      </c>
      <c r="F78" s="77">
        <f>SUM(F79:F83)</f>
        <v>3396785384.6499996</v>
      </c>
    </row>
    <row r="79" spans="1:6" ht="12" x14ac:dyDescent="0.2">
      <c r="A79" s="78"/>
      <c r="B79" s="74"/>
      <c r="C79" s="85"/>
      <c r="D79" s="78" t="s">
        <v>156</v>
      </c>
      <c r="E79" s="76">
        <f>+[1]EA!D70</f>
        <v>1541825387.8000031</v>
      </c>
      <c r="F79" s="76">
        <f>+[1]EA!E70</f>
        <v>625798025.90999985</v>
      </c>
    </row>
    <row r="80" spans="1:6" ht="12" x14ac:dyDescent="0.2">
      <c r="A80" s="78"/>
      <c r="B80" s="74"/>
      <c r="C80" s="85"/>
      <c r="D80" s="78" t="s">
        <v>157</v>
      </c>
      <c r="E80" s="76">
        <v>3178910036.8899999</v>
      </c>
      <c r="F80" s="76">
        <v>2766690157.7399998</v>
      </c>
    </row>
    <row r="81" spans="1:10" ht="12" x14ac:dyDescent="0.2">
      <c r="A81" s="78"/>
      <c r="B81" s="74"/>
      <c r="C81" s="85"/>
      <c r="D81" s="78" t="s">
        <v>158</v>
      </c>
      <c r="E81" s="76">
        <v>4297201</v>
      </c>
      <c r="F81" s="76">
        <v>4297201</v>
      </c>
      <c r="H81" s="41"/>
    </row>
    <row r="82" spans="1:10" ht="12" x14ac:dyDescent="0.2">
      <c r="A82" s="78"/>
      <c r="B82" s="74"/>
      <c r="C82" s="85"/>
      <c r="D82" s="78" t="s">
        <v>159</v>
      </c>
      <c r="E82" s="76">
        <v>0</v>
      </c>
      <c r="F82" s="76">
        <v>0</v>
      </c>
      <c r="H82" s="86"/>
    </row>
    <row r="83" spans="1:10" ht="12" x14ac:dyDescent="0.2">
      <c r="A83" s="78"/>
      <c r="B83" s="74"/>
      <c r="C83" s="85"/>
      <c r="D83" s="78" t="s">
        <v>160</v>
      </c>
      <c r="E83" s="76">
        <v>0</v>
      </c>
      <c r="F83" s="76">
        <v>0</v>
      </c>
    </row>
    <row r="84" spans="1:10" ht="12" x14ac:dyDescent="0.2">
      <c r="A84" s="78"/>
      <c r="B84" s="74"/>
      <c r="C84" s="78"/>
      <c r="D84" s="78"/>
      <c r="E84" s="76"/>
      <c r="F84" s="76"/>
    </row>
    <row r="85" spans="1:10" ht="24" x14ac:dyDescent="0.2">
      <c r="A85" s="78"/>
      <c r="B85" s="74"/>
      <c r="C85" s="78"/>
      <c r="D85" s="73" t="s">
        <v>161</v>
      </c>
      <c r="E85" s="77">
        <f>SUM(E86:E87)</f>
        <v>0</v>
      </c>
      <c r="F85" s="77">
        <f>SUM(F86:F87)</f>
        <v>0</v>
      </c>
    </row>
    <row r="86" spans="1:10" ht="12" x14ac:dyDescent="0.2">
      <c r="A86" s="78"/>
      <c r="B86" s="74"/>
      <c r="C86" s="78"/>
      <c r="D86" s="78" t="s">
        <v>162</v>
      </c>
      <c r="E86" s="76">
        <v>0</v>
      </c>
      <c r="F86" s="76">
        <v>0</v>
      </c>
    </row>
    <row r="87" spans="1:10" ht="12" x14ac:dyDescent="0.2">
      <c r="A87" s="78"/>
      <c r="B87" s="74"/>
      <c r="C87" s="78"/>
      <c r="D87" s="75" t="s">
        <v>163</v>
      </c>
      <c r="E87" s="76">
        <v>0</v>
      </c>
      <c r="F87" s="76">
        <v>0</v>
      </c>
    </row>
    <row r="88" spans="1:10" ht="15" x14ac:dyDescent="0.25">
      <c r="A88" s="87"/>
      <c r="B88" s="87"/>
      <c r="C88" s="87"/>
      <c r="D88" s="78"/>
      <c r="E88" s="76"/>
      <c r="F88" s="76"/>
    </row>
    <row r="89" spans="1:10" ht="12" x14ac:dyDescent="0.2">
      <c r="A89" s="88"/>
      <c r="B89" s="89"/>
      <c r="C89" s="88"/>
      <c r="D89" s="73" t="s">
        <v>164</v>
      </c>
      <c r="E89" s="77">
        <f>+E73+E78+E85</f>
        <v>8051782219.6900024</v>
      </c>
      <c r="F89" s="77">
        <f>+F73+F78+F85</f>
        <v>6784583198.0900002</v>
      </c>
    </row>
    <row r="90" spans="1:10" ht="6" customHeight="1" x14ac:dyDescent="0.25">
      <c r="A90" s="87"/>
      <c r="B90" s="87"/>
      <c r="C90" s="87"/>
      <c r="D90" s="78"/>
      <c r="E90" s="76"/>
      <c r="F90" s="76"/>
    </row>
    <row r="91" spans="1:10" ht="33" customHeight="1" x14ac:dyDescent="0.2">
      <c r="A91" s="88"/>
      <c r="B91" s="89"/>
      <c r="C91" s="88"/>
      <c r="D91" s="73" t="s">
        <v>165</v>
      </c>
      <c r="E91" s="77">
        <f>+E69+E89</f>
        <v>11106824578.160002</v>
      </c>
      <c r="F91" s="77">
        <f>+F69+F89</f>
        <v>8483995291.8999996</v>
      </c>
      <c r="H91" s="41"/>
      <c r="I91" s="41"/>
      <c r="J91" s="41"/>
    </row>
    <row r="92" spans="1:10" x14ac:dyDescent="0.2">
      <c r="A92" s="90"/>
      <c r="B92" s="91"/>
      <c r="C92" s="90"/>
      <c r="D92" s="92"/>
      <c r="E92" s="93"/>
      <c r="F92" s="93"/>
      <c r="G92" s="94"/>
    </row>
    <row r="93" spans="1:10" x14ac:dyDescent="0.2">
      <c r="A93" s="95"/>
      <c r="B93" s="96"/>
      <c r="C93" s="95"/>
      <c r="D93" s="95"/>
      <c r="E93" s="97"/>
      <c r="F93" s="97"/>
    </row>
    <row r="94" spans="1:10" x14ac:dyDescent="0.2">
      <c r="A94" s="95"/>
      <c r="B94" s="96"/>
      <c r="C94" s="95"/>
      <c r="D94" s="98"/>
      <c r="E94" s="99"/>
      <c r="F94" s="99"/>
    </row>
    <row r="95" spans="1:10" x14ac:dyDescent="0.2">
      <c r="A95" s="95"/>
      <c r="B95" s="96"/>
      <c r="C95" s="95"/>
      <c r="D95" s="98"/>
      <c r="E95" s="99"/>
      <c r="F95" s="99"/>
    </row>
    <row r="96" spans="1:10" ht="15" x14ac:dyDescent="0.25">
      <c r="A96" s="95"/>
      <c r="B96" s="96"/>
      <c r="C96" s="95"/>
      <c r="D96" s="100"/>
      <c r="E96" s="100"/>
      <c r="F96" s="100"/>
    </row>
    <row r="97" spans="1:6" x14ac:dyDescent="0.2">
      <c r="A97" s="95"/>
      <c r="B97" s="96"/>
      <c r="C97" s="95"/>
      <c r="D97" s="98"/>
      <c r="E97" s="99"/>
      <c r="F97" s="99"/>
    </row>
    <row r="98" spans="1:6" x14ac:dyDescent="0.2">
      <c r="A98" s="95"/>
      <c r="B98" s="96"/>
      <c r="C98" s="95"/>
      <c r="D98" s="98"/>
      <c r="E98" s="99"/>
      <c r="F98" s="99"/>
    </row>
    <row r="99" spans="1:6" x14ac:dyDescent="0.2">
      <c r="A99" s="95"/>
      <c r="B99" s="96"/>
      <c r="C99" s="95"/>
      <c r="D99" s="98"/>
      <c r="E99" s="99"/>
      <c r="F99" s="99"/>
    </row>
    <row r="100" spans="1:6" ht="15" x14ac:dyDescent="0.25">
      <c r="A100" s="95"/>
      <c r="B100" s="96"/>
      <c r="C100" s="95"/>
      <c r="D100" s="100"/>
      <c r="E100" s="100"/>
      <c r="F100" s="100"/>
    </row>
    <row r="101" spans="1:6" x14ac:dyDescent="0.2">
      <c r="A101" s="95"/>
      <c r="B101" s="96"/>
      <c r="C101" s="95"/>
      <c r="D101" s="98"/>
      <c r="E101" s="99"/>
      <c r="F101" s="99"/>
    </row>
    <row r="102" spans="1:6" ht="15" x14ac:dyDescent="0.25">
      <c r="A102" s="95"/>
      <c r="B102" s="96"/>
      <c r="C102" s="95"/>
      <c r="D102" s="100"/>
      <c r="E102" s="100"/>
      <c r="F102" s="100"/>
    </row>
    <row r="103" spans="1:6" x14ac:dyDescent="0.2">
      <c r="A103" s="95"/>
      <c r="B103" s="96"/>
      <c r="C103" s="95"/>
      <c r="D103" s="98"/>
      <c r="E103" s="99"/>
      <c r="F103" s="99"/>
    </row>
    <row r="104" spans="1:6" x14ac:dyDescent="0.2">
      <c r="A104" s="95"/>
      <c r="B104" s="96"/>
      <c r="C104" s="95"/>
      <c r="D104" s="95"/>
      <c r="E104" s="97"/>
      <c r="F104" s="97"/>
    </row>
    <row r="105" spans="1:6" x14ac:dyDescent="0.2">
      <c r="A105" s="95"/>
      <c r="B105" s="96"/>
      <c r="C105" s="95"/>
      <c r="D105" s="95"/>
      <c r="E105" s="97"/>
      <c r="F105" s="97"/>
    </row>
    <row r="106" spans="1:6" x14ac:dyDescent="0.2">
      <c r="A106" s="95"/>
      <c r="B106" s="96"/>
      <c r="C106" s="95"/>
      <c r="D106" s="95"/>
      <c r="E106" s="97"/>
      <c r="F106" s="97"/>
    </row>
  </sheetData>
  <mergeCells count="4">
    <mergeCell ref="A1:F1"/>
    <mergeCell ref="A2:F2"/>
    <mergeCell ref="A3:F3"/>
    <mergeCell ref="A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9A2B2-A2A6-4E58-B9F7-751F34752529}">
  <sheetPr>
    <pageSetUpPr fitToPage="1"/>
  </sheetPr>
  <dimension ref="A1:L56"/>
  <sheetViews>
    <sheetView topLeftCell="A34" workbookViewId="0">
      <selection activeCell="E59" sqref="E59"/>
    </sheetView>
  </sheetViews>
  <sheetFormatPr baseColWidth="10" defaultRowHeight="14.25" x14ac:dyDescent="0.2"/>
  <cols>
    <col min="1" max="1" width="11.42578125" style="138"/>
    <col min="2" max="2" width="18.140625" style="138" customWidth="1"/>
    <col min="3" max="4" width="17" style="138" customWidth="1"/>
    <col min="5" max="5" width="18.5703125" style="138" customWidth="1"/>
    <col min="6" max="6" width="14.28515625" style="138" customWidth="1"/>
    <col min="7" max="7" width="17.7109375" style="138" customWidth="1"/>
    <col min="8" max="8" width="15.85546875" style="138" customWidth="1"/>
    <col min="9" max="9" width="16.5703125" style="138" customWidth="1"/>
    <col min="10" max="10" width="11.5703125" style="138" customWidth="1"/>
    <col min="11" max="11" width="12.140625" style="138" customWidth="1"/>
    <col min="12" max="12" width="13.5703125" style="138" customWidth="1"/>
    <col min="13" max="13" width="9.28515625" style="138" customWidth="1"/>
    <col min="14" max="14" width="11" style="138" customWidth="1"/>
    <col min="15" max="15" width="9.28515625" style="138" customWidth="1"/>
    <col min="16" max="16" width="11.85546875" style="138" customWidth="1"/>
    <col min="17" max="17" width="15.140625" style="138" customWidth="1"/>
    <col min="18" max="18" width="13.7109375" style="138" customWidth="1"/>
    <col min="19" max="19" width="13.28515625" style="138" customWidth="1"/>
    <col min="20" max="16384" width="11.42578125" style="138"/>
  </cols>
  <sheetData>
    <row r="1" spans="1:12" ht="15" x14ac:dyDescent="0.25">
      <c r="A1" s="307" t="s">
        <v>243</v>
      </c>
      <c r="B1" s="307"/>
      <c r="C1" s="307"/>
      <c r="D1" s="307"/>
      <c r="E1" s="307"/>
      <c r="F1" s="307"/>
      <c r="G1" s="307"/>
      <c r="H1" s="307"/>
      <c r="I1" s="307"/>
    </row>
    <row r="2" spans="1:12" ht="15" x14ac:dyDescent="0.25">
      <c r="A2" s="308" t="s">
        <v>244</v>
      </c>
      <c r="B2" s="309"/>
      <c r="C2" s="309"/>
      <c r="D2" s="309"/>
      <c r="E2" s="309"/>
      <c r="F2" s="309"/>
      <c r="G2" s="309"/>
      <c r="H2" s="309"/>
      <c r="I2" s="310"/>
    </row>
    <row r="3" spans="1:12" ht="15" x14ac:dyDescent="0.25">
      <c r="A3" s="311" t="s">
        <v>245</v>
      </c>
      <c r="B3" s="311"/>
      <c r="C3" s="311"/>
      <c r="D3" s="311"/>
      <c r="E3" s="311"/>
      <c r="F3" s="311"/>
      <c r="G3" s="311"/>
      <c r="H3" s="311"/>
      <c r="I3" s="311"/>
    </row>
    <row r="4" spans="1:12" ht="15" x14ac:dyDescent="0.25">
      <c r="A4" s="312" t="s">
        <v>1</v>
      </c>
      <c r="B4" s="312"/>
      <c r="C4" s="312"/>
      <c r="D4" s="312"/>
      <c r="E4" s="312"/>
      <c r="F4" s="312"/>
      <c r="G4" s="312"/>
      <c r="H4" s="312"/>
      <c r="I4" s="312"/>
    </row>
    <row r="5" spans="1:12" ht="15" customHeight="1" x14ac:dyDescent="0.2">
      <c r="A5" s="313" t="s">
        <v>246</v>
      </c>
      <c r="B5" s="314"/>
      <c r="C5" s="303" t="s">
        <v>247</v>
      </c>
      <c r="D5" s="303" t="s">
        <v>248</v>
      </c>
      <c r="E5" s="303" t="s">
        <v>249</v>
      </c>
      <c r="F5" s="303" t="s">
        <v>250</v>
      </c>
      <c r="G5" s="303" t="s">
        <v>251</v>
      </c>
      <c r="H5" s="303" t="s">
        <v>252</v>
      </c>
      <c r="I5" s="303" t="s">
        <v>253</v>
      </c>
    </row>
    <row r="6" spans="1:12" x14ac:dyDescent="0.2">
      <c r="A6" s="315"/>
      <c r="B6" s="316"/>
      <c r="C6" s="303"/>
      <c r="D6" s="303"/>
      <c r="E6" s="303"/>
      <c r="F6" s="303"/>
      <c r="G6" s="303"/>
      <c r="H6" s="303"/>
      <c r="I6" s="303"/>
    </row>
    <row r="7" spans="1:12" x14ac:dyDescent="0.2">
      <c r="A7" s="315"/>
      <c r="B7" s="316"/>
      <c r="C7" s="303"/>
      <c r="D7" s="303"/>
      <c r="E7" s="303"/>
      <c r="F7" s="303"/>
      <c r="G7" s="303"/>
      <c r="H7" s="303"/>
      <c r="I7" s="303"/>
    </row>
    <row r="8" spans="1:12" x14ac:dyDescent="0.2">
      <c r="A8" s="317"/>
      <c r="B8" s="318"/>
      <c r="C8" s="304"/>
      <c r="D8" s="304"/>
      <c r="E8" s="304"/>
      <c r="F8" s="304"/>
      <c r="G8" s="304"/>
      <c r="H8" s="304"/>
      <c r="I8" s="304"/>
    </row>
    <row r="9" spans="1:12" ht="6" customHeight="1" x14ac:dyDescent="0.2">
      <c r="A9" s="139"/>
      <c r="B9" s="140"/>
      <c r="C9" s="141"/>
      <c r="D9" s="141"/>
      <c r="E9" s="141"/>
      <c r="F9" s="141"/>
      <c r="G9" s="141"/>
      <c r="H9" s="141"/>
      <c r="I9" s="141"/>
    </row>
    <row r="10" spans="1:12" x14ac:dyDescent="0.2">
      <c r="A10" s="299" t="s">
        <v>254</v>
      </c>
      <c r="B10" s="300"/>
      <c r="C10" s="142">
        <f>+C11+C16</f>
        <v>1028195370.6999999</v>
      </c>
      <c r="D10" s="142">
        <f>+D11+D16</f>
        <v>1363638442.46</v>
      </c>
      <c r="E10" s="142">
        <f t="shared" ref="E10:H10" si="0">+E11+E16</f>
        <v>22649819.969999999</v>
      </c>
      <c r="F10" s="142">
        <v>0</v>
      </c>
      <c r="G10" s="142">
        <f t="shared" si="0"/>
        <v>2369183993.1900001</v>
      </c>
      <c r="H10" s="142">
        <f t="shared" si="0"/>
        <v>146633915.49000001</v>
      </c>
      <c r="I10" s="142">
        <v>0</v>
      </c>
    </row>
    <row r="11" spans="1:12" x14ac:dyDescent="0.2">
      <c r="A11" s="305" t="s">
        <v>255</v>
      </c>
      <c r="B11" s="306"/>
      <c r="C11" s="142">
        <v>0</v>
      </c>
      <c r="D11" s="142">
        <v>0</v>
      </c>
      <c r="E11" s="142">
        <v>0</v>
      </c>
      <c r="F11" s="142">
        <v>0</v>
      </c>
      <c r="G11" s="142">
        <v>0</v>
      </c>
      <c r="H11" s="142">
        <v>0</v>
      </c>
      <c r="I11" s="142">
        <v>0</v>
      </c>
      <c r="L11" s="143"/>
    </row>
    <row r="12" spans="1:12" x14ac:dyDescent="0.2">
      <c r="A12" s="297" t="s">
        <v>256</v>
      </c>
      <c r="B12" s="298"/>
      <c r="C12" s="142">
        <v>0</v>
      </c>
      <c r="D12" s="142">
        <v>0</v>
      </c>
      <c r="E12" s="142">
        <v>0</v>
      </c>
      <c r="F12" s="142">
        <v>0</v>
      </c>
      <c r="G12" s="142">
        <v>0</v>
      </c>
      <c r="H12" s="142">
        <v>0</v>
      </c>
      <c r="I12" s="142">
        <v>0</v>
      </c>
    </row>
    <row r="13" spans="1:12" x14ac:dyDescent="0.2">
      <c r="A13" s="297" t="s">
        <v>257</v>
      </c>
      <c r="B13" s="298"/>
      <c r="C13" s="142">
        <v>0</v>
      </c>
      <c r="D13" s="142">
        <v>0</v>
      </c>
      <c r="E13" s="142">
        <v>0</v>
      </c>
      <c r="F13" s="142">
        <v>0</v>
      </c>
      <c r="G13" s="142">
        <v>0</v>
      </c>
      <c r="H13" s="142">
        <v>0</v>
      </c>
      <c r="I13" s="142">
        <v>0</v>
      </c>
    </row>
    <row r="14" spans="1:12" x14ac:dyDescent="0.2">
      <c r="A14" s="297" t="s">
        <v>258</v>
      </c>
      <c r="B14" s="298"/>
      <c r="C14" s="142">
        <v>0</v>
      </c>
      <c r="D14" s="142">
        <v>0</v>
      </c>
      <c r="E14" s="142">
        <v>0</v>
      </c>
      <c r="F14" s="142">
        <v>0</v>
      </c>
      <c r="G14" s="142">
        <v>0</v>
      </c>
      <c r="H14" s="142">
        <v>0</v>
      </c>
      <c r="I14" s="142">
        <v>0</v>
      </c>
    </row>
    <row r="15" spans="1:12" ht="9" customHeight="1" x14ac:dyDescent="0.2">
      <c r="A15" s="144"/>
      <c r="B15" s="145"/>
      <c r="C15" s="146"/>
      <c r="D15" s="146"/>
      <c r="E15" s="146"/>
      <c r="F15" s="146"/>
      <c r="G15" s="146"/>
      <c r="H15" s="146"/>
      <c r="I15" s="146"/>
    </row>
    <row r="16" spans="1:12" x14ac:dyDescent="0.2">
      <c r="A16" s="278" t="s">
        <v>259</v>
      </c>
      <c r="B16" s="279"/>
      <c r="C16" s="142">
        <f>+C17+C23+C24</f>
        <v>1028195370.6999999</v>
      </c>
      <c r="D16" s="142">
        <f>+D17+D23+D24</f>
        <v>1363638442.46</v>
      </c>
      <c r="E16" s="142">
        <f t="shared" ref="E16" si="1">+E17+E23+E24</f>
        <v>22649819.969999999</v>
      </c>
      <c r="F16" s="142">
        <v>0</v>
      </c>
      <c r="G16" s="142">
        <f>+G17+G23+G24</f>
        <v>2369183993.1900001</v>
      </c>
      <c r="H16" s="142">
        <f>+H17+H23+H24</f>
        <v>146633915.49000001</v>
      </c>
      <c r="I16" s="142">
        <v>0</v>
      </c>
    </row>
    <row r="17" spans="1:9" x14ac:dyDescent="0.2">
      <c r="A17" s="297" t="s">
        <v>260</v>
      </c>
      <c r="B17" s="298"/>
      <c r="C17" s="142">
        <f>SUM(C18:C22)</f>
        <v>1028195370.6999999</v>
      </c>
      <c r="D17" s="142">
        <f t="shared" ref="D17:H17" si="2">SUM(D18:D22)</f>
        <v>1363638442.46</v>
      </c>
      <c r="E17" s="142">
        <f t="shared" si="2"/>
        <v>22649819.969999999</v>
      </c>
      <c r="F17" s="142">
        <f t="shared" si="2"/>
        <v>0</v>
      </c>
      <c r="G17" s="142">
        <f t="shared" si="2"/>
        <v>2369183993.1900001</v>
      </c>
      <c r="H17" s="142">
        <f t="shared" si="2"/>
        <v>146633915.49000001</v>
      </c>
      <c r="I17" s="142">
        <v>0</v>
      </c>
    </row>
    <row r="18" spans="1:9" x14ac:dyDescent="0.2">
      <c r="A18" s="297" t="s">
        <v>261</v>
      </c>
      <c r="B18" s="298"/>
      <c r="C18" s="142">
        <v>513516175.89000005</v>
      </c>
      <c r="D18" s="142">
        <v>0</v>
      </c>
      <c r="E18" s="147">
        <f>2273669.16+2349528.63+2427919.08+2508924.96</f>
        <v>9560041.8300000001</v>
      </c>
      <c r="F18" s="147">
        <v>0</v>
      </c>
      <c r="G18" s="147">
        <f>+C18+D18-E18+F18</f>
        <v>503956134.06000006</v>
      </c>
      <c r="H18" s="147">
        <f>10581795.33+10903274.42+11098074.28+11247987.19</f>
        <v>43831131.219999999</v>
      </c>
      <c r="I18" s="142">
        <v>0</v>
      </c>
    </row>
    <row r="19" spans="1:9" x14ac:dyDescent="0.2">
      <c r="A19" s="297" t="s">
        <v>261</v>
      </c>
      <c r="B19" s="298"/>
      <c r="C19" s="142">
        <v>167700630.37</v>
      </c>
      <c r="D19" s="142">
        <v>0</v>
      </c>
      <c r="E19" s="147">
        <f>698063.58+721354+745421.5+770291.99</f>
        <v>2935131.0700000003</v>
      </c>
      <c r="F19" s="147">
        <v>0</v>
      </c>
      <c r="G19" s="147">
        <f t="shared" ref="G19:G22" si="3">+C19+D19-E19+F19</f>
        <v>164765499.30000001</v>
      </c>
      <c r="H19" s="147">
        <f>3465098.94+3552896.97+3598785.81+3703351.85</f>
        <v>14320133.57</v>
      </c>
      <c r="I19" s="142">
        <v>0</v>
      </c>
    </row>
    <row r="20" spans="1:9" x14ac:dyDescent="0.2">
      <c r="A20" s="297" t="s">
        <v>261</v>
      </c>
      <c r="B20" s="298"/>
      <c r="C20" s="142">
        <v>104930828.54000002</v>
      </c>
      <c r="D20" s="142">
        <v>0</v>
      </c>
      <c r="E20" s="147">
        <f>436780.64+451353.54+466412.67+481974.2</f>
        <v>1836521.0499999998</v>
      </c>
      <c r="F20" s="147">
        <v>0</v>
      </c>
      <c r="G20" s="147">
        <f t="shared" si="3"/>
        <v>103094307.49000002</v>
      </c>
      <c r="H20" s="147">
        <f>2088368.57+2223059.14+2251771.95+2317199.27</f>
        <v>8880398.9299999997</v>
      </c>
      <c r="I20" s="142">
        <v>0</v>
      </c>
    </row>
    <row r="21" spans="1:9" x14ac:dyDescent="0.2">
      <c r="A21" s="297" t="s">
        <v>262</v>
      </c>
      <c r="B21" s="298"/>
      <c r="C21" s="142">
        <v>99614651.159999996</v>
      </c>
      <c r="D21" s="142">
        <f>299450000+100000000+100000000+200550000</f>
        <v>700000000</v>
      </c>
      <c r="E21" s="147">
        <f>534072.76+1066362.98+1328769.38+1381268.01</f>
        <v>4310473.13</v>
      </c>
      <c r="F21" s="147">
        <v>0</v>
      </c>
      <c r="G21" s="147">
        <f t="shared" si="3"/>
        <v>795304178.02999997</v>
      </c>
      <c r="H21" s="147">
        <f>3991797.93+9686586.51+13339674.51+13298664.01</f>
        <v>40316722.960000001</v>
      </c>
      <c r="I21" s="142">
        <v>0</v>
      </c>
    </row>
    <row r="22" spans="1:9" x14ac:dyDescent="0.2">
      <c r="A22" s="148"/>
      <c r="B22" s="149" t="s">
        <v>263</v>
      </c>
      <c r="C22" s="142">
        <v>142433084.74000001</v>
      </c>
      <c r="D22" s="142">
        <f>189645555.32+473992887.14</f>
        <v>663638442.46000004</v>
      </c>
      <c r="E22" s="147">
        <f>388764.37+613771.47+1241609+1763508.05</f>
        <v>4007652.8899999997</v>
      </c>
      <c r="F22" s="147">
        <v>0</v>
      </c>
      <c r="G22" s="147">
        <f t="shared" si="3"/>
        <v>802063874.31000006</v>
      </c>
      <c r="H22" s="147">
        <f>3491533.83+6142890.28+11704931.52+17946173.18</f>
        <v>39285528.810000002</v>
      </c>
      <c r="I22" s="142">
        <v>0</v>
      </c>
    </row>
    <row r="23" spans="1:9" x14ac:dyDescent="0.2">
      <c r="A23" s="297" t="s">
        <v>264</v>
      </c>
      <c r="B23" s="298"/>
      <c r="C23" s="142">
        <v>0</v>
      </c>
      <c r="D23" s="142">
        <v>0</v>
      </c>
      <c r="E23" s="142">
        <v>0</v>
      </c>
      <c r="F23" s="142">
        <v>0</v>
      </c>
      <c r="G23" s="142">
        <v>0</v>
      </c>
      <c r="H23" s="142">
        <v>0</v>
      </c>
      <c r="I23" s="142">
        <v>0</v>
      </c>
    </row>
    <row r="24" spans="1:9" x14ac:dyDescent="0.2">
      <c r="A24" s="297" t="s">
        <v>265</v>
      </c>
      <c r="B24" s="298"/>
      <c r="C24" s="142">
        <v>0</v>
      </c>
      <c r="D24" s="142">
        <v>0</v>
      </c>
      <c r="E24" s="142">
        <v>0</v>
      </c>
      <c r="F24" s="142">
        <v>0</v>
      </c>
      <c r="G24" s="142">
        <v>0</v>
      </c>
      <c r="H24" s="142">
        <v>0</v>
      </c>
      <c r="I24" s="142">
        <v>0</v>
      </c>
    </row>
    <row r="25" spans="1:9" ht="7.5" customHeight="1" x14ac:dyDescent="0.2">
      <c r="A25" s="150"/>
      <c r="B25" s="151"/>
      <c r="C25" s="146"/>
      <c r="D25" s="146"/>
      <c r="E25" s="146"/>
      <c r="F25" s="146"/>
      <c r="G25" s="146"/>
      <c r="H25" s="146"/>
      <c r="I25" s="146"/>
    </row>
    <row r="26" spans="1:9" x14ac:dyDescent="0.2">
      <c r="A26" s="299" t="s">
        <v>266</v>
      </c>
      <c r="B26" s="300"/>
      <c r="C26" s="142">
        <v>671216723.11000001</v>
      </c>
      <c r="D26" s="152"/>
      <c r="E26" s="152"/>
      <c r="F26" s="152"/>
      <c r="G26" s="142">
        <v>685858365.27999997</v>
      </c>
      <c r="H26" s="152"/>
      <c r="I26" s="152"/>
    </row>
    <row r="27" spans="1:9" ht="15" customHeight="1" x14ac:dyDescent="0.2">
      <c r="A27" s="297"/>
      <c r="B27" s="298"/>
      <c r="C27" s="142"/>
      <c r="D27" s="142"/>
      <c r="E27" s="142"/>
      <c r="F27" s="142"/>
      <c r="G27" s="142"/>
      <c r="H27" s="142"/>
      <c r="I27" s="142"/>
    </row>
    <row r="28" spans="1:9" x14ac:dyDescent="0.2">
      <c r="A28" s="301" t="s">
        <v>267</v>
      </c>
      <c r="B28" s="302"/>
      <c r="C28" s="146"/>
      <c r="D28" s="146"/>
      <c r="E28" s="146"/>
      <c r="F28" s="146"/>
      <c r="G28" s="146"/>
      <c r="H28" s="146"/>
      <c r="I28" s="146"/>
    </row>
    <row r="29" spans="1:9" ht="22.5" customHeight="1" x14ac:dyDescent="0.2">
      <c r="A29" s="301"/>
      <c r="B29" s="302"/>
      <c r="C29" s="142">
        <f>+C10+C26</f>
        <v>1699412093.8099999</v>
      </c>
      <c r="D29" s="142">
        <f>+D10+D26</f>
        <v>1363638442.46</v>
      </c>
      <c r="E29" s="142">
        <f>+E10+E26</f>
        <v>22649819.969999999</v>
      </c>
      <c r="F29" s="142">
        <v>0</v>
      </c>
      <c r="G29" s="142">
        <f>+G10+G26</f>
        <v>3055042358.4700003</v>
      </c>
      <c r="H29" s="142">
        <f>+H10+H26</f>
        <v>146633915.49000001</v>
      </c>
      <c r="I29" s="142">
        <v>0</v>
      </c>
    </row>
    <row r="30" spans="1:9" ht="7.5" customHeight="1" x14ac:dyDescent="0.2">
      <c r="A30" s="150"/>
      <c r="B30" s="151"/>
      <c r="C30" s="146"/>
      <c r="D30" s="146"/>
      <c r="E30" s="146"/>
      <c r="F30" s="146"/>
      <c r="G30" s="146"/>
      <c r="H30" s="146"/>
      <c r="I30" s="146"/>
    </row>
    <row r="31" spans="1:9" ht="6" customHeight="1" x14ac:dyDescent="0.2">
      <c r="A31" s="150"/>
      <c r="B31" s="151"/>
      <c r="C31" s="146"/>
      <c r="D31" s="146"/>
      <c r="E31" s="146"/>
      <c r="F31" s="146"/>
      <c r="G31" s="146"/>
      <c r="H31" s="146"/>
      <c r="I31" s="146"/>
    </row>
    <row r="32" spans="1:9" ht="6" customHeight="1" x14ac:dyDescent="0.2">
      <c r="A32" s="150"/>
      <c r="B32" s="151"/>
      <c r="C32" s="146"/>
      <c r="D32" s="146"/>
      <c r="E32" s="146"/>
      <c r="F32" s="146"/>
      <c r="G32" s="146"/>
      <c r="H32" s="146"/>
      <c r="I32" s="146"/>
    </row>
    <row r="33" spans="1:9" x14ac:dyDescent="0.2">
      <c r="A33" s="288" t="s">
        <v>268</v>
      </c>
      <c r="B33" s="289"/>
      <c r="C33" s="146"/>
      <c r="D33" s="146"/>
      <c r="E33" s="146"/>
      <c r="F33" s="146"/>
      <c r="G33" s="146"/>
      <c r="H33" s="146"/>
      <c r="I33" s="146"/>
    </row>
    <row r="34" spans="1:9" x14ac:dyDescent="0.2">
      <c r="A34" s="288"/>
      <c r="B34" s="289"/>
      <c r="C34" s="146">
        <v>0</v>
      </c>
      <c r="D34" s="146">
        <v>0</v>
      </c>
      <c r="E34" s="146">
        <v>0</v>
      </c>
      <c r="F34" s="146">
        <v>0</v>
      </c>
      <c r="G34" s="146">
        <v>0</v>
      </c>
      <c r="H34" s="146">
        <v>0</v>
      </c>
      <c r="I34" s="146">
        <v>0</v>
      </c>
    </row>
    <row r="35" spans="1:9" x14ac:dyDescent="0.2">
      <c r="A35" s="278" t="s">
        <v>269</v>
      </c>
      <c r="B35" s="279"/>
      <c r="C35" s="146"/>
      <c r="D35" s="146"/>
      <c r="E35" s="146"/>
      <c r="F35" s="146"/>
      <c r="G35" s="146"/>
      <c r="H35" s="146"/>
      <c r="I35" s="146"/>
    </row>
    <row r="36" spans="1:9" x14ac:dyDescent="0.2">
      <c r="A36" s="278" t="s">
        <v>270</v>
      </c>
      <c r="B36" s="279"/>
      <c r="C36" s="146"/>
      <c r="D36" s="146"/>
      <c r="E36" s="146"/>
      <c r="F36" s="146"/>
      <c r="G36" s="146"/>
      <c r="H36" s="146"/>
      <c r="I36" s="146"/>
    </row>
    <row r="37" spans="1:9" x14ac:dyDescent="0.2">
      <c r="A37" s="278" t="s">
        <v>271</v>
      </c>
      <c r="B37" s="279"/>
      <c r="C37" s="146"/>
      <c r="D37" s="146"/>
      <c r="E37" s="146"/>
      <c r="F37" s="146"/>
      <c r="G37" s="146"/>
      <c r="H37" s="146"/>
      <c r="I37" s="146"/>
    </row>
    <row r="38" spans="1:9" ht="6.75" customHeight="1" x14ac:dyDescent="0.2">
      <c r="A38" s="150"/>
      <c r="B38" s="151"/>
      <c r="C38" s="146"/>
      <c r="D38" s="146"/>
      <c r="E38" s="146"/>
      <c r="F38" s="146"/>
      <c r="G38" s="146"/>
      <c r="H38" s="146"/>
      <c r="I38" s="146"/>
    </row>
    <row r="39" spans="1:9" ht="15" customHeight="1" x14ac:dyDescent="0.2">
      <c r="A39" s="288" t="s">
        <v>272</v>
      </c>
      <c r="B39" s="289"/>
      <c r="C39" s="146"/>
      <c r="D39" s="146"/>
      <c r="E39" s="146"/>
      <c r="F39" s="146"/>
      <c r="G39" s="146"/>
      <c r="H39" s="146"/>
      <c r="I39" s="146"/>
    </row>
    <row r="40" spans="1:9" ht="18.75" customHeight="1" x14ac:dyDescent="0.2">
      <c r="A40" s="288"/>
      <c r="B40" s="289"/>
      <c r="C40" s="146"/>
      <c r="D40" s="146"/>
      <c r="E40" s="146"/>
      <c r="F40" s="146"/>
      <c r="G40" s="146"/>
      <c r="H40" s="146"/>
      <c r="I40" s="146"/>
    </row>
    <row r="41" spans="1:9" ht="6" customHeight="1" x14ac:dyDescent="0.2">
      <c r="A41" s="288"/>
      <c r="B41" s="289"/>
      <c r="C41" s="146"/>
      <c r="D41" s="146"/>
      <c r="E41" s="146"/>
      <c r="F41" s="146"/>
      <c r="G41" s="146"/>
      <c r="H41" s="146"/>
      <c r="I41" s="146"/>
    </row>
    <row r="42" spans="1:9" x14ac:dyDescent="0.2">
      <c r="A42" s="290" t="s">
        <v>273</v>
      </c>
      <c r="B42" s="291"/>
      <c r="C42" s="142">
        <v>83449015</v>
      </c>
      <c r="D42" s="142">
        <v>0</v>
      </c>
      <c r="E42" s="147"/>
      <c r="F42" s="142">
        <v>0</v>
      </c>
      <c r="G42" s="147">
        <f t="shared" ref="G42:G46" si="4">+C42+D42-E42+F42</f>
        <v>83449015</v>
      </c>
      <c r="H42" s="147">
        <f>1771205.35+1810565.46+1810565.46+1790885.4</f>
        <v>7183221.6699999999</v>
      </c>
      <c r="I42" s="142">
        <v>0</v>
      </c>
    </row>
    <row r="43" spans="1:9" x14ac:dyDescent="0.2">
      <c r="A43" s="290" t="s">
        <v>274</v>
      </c>
      <c r="B43" s="291"/>
      <c r="C43" s="142">
        <v>208708907</v>
      </c>
      <c r="D43" s="142">
        <v>0</v>
      </c>
      <c r="E43" s="147"/>
      <c r="F43" s="142">
        <v>0</v>
      </c>
      <c r="G43" s="147">
        <f t="shared" si="4"/>
        <v>208708907</v>
      </c>
      <c r="H43" s="147">
        <f>4171639.74+4264342.84+4357045.91+4217991.27</f>
        <v>17011019.759999998</v>
      </c>
      <c r="I43" s="142">
        <v>0</v>
      </c>
    </row>
    <row r="44" spans="1:9" x14ac:dyDescent="0.2">
      <c r="A44" s="290" t="s">
        <v>275</v>
      </c>
      <c r="B44" s="291"/>
      <c r="C44" s="142">
        <v>72675017</v>
      </c>
      <c r="D44" s="142">
        <v>0</v>
      </c>
      <c r="E44" s="147"/>
      <c r="F44" s="142">
        <v>0</v>
      </c>
      <c r="G44" s="147">
        <f t="shared" si="4"/>
        <v>72675017</v>
      </c>
      <c r="H44" s="147">
        <f>1565098.18+1531074.28+1548086.23+1548086.25</f>
        <v>6192344.9399999995</v>
      </c>
      <c r="I44" s="142">
        <v>0</v>
      </c>
    </row>
    <row r="45" spans="1:9" x14ac:dyDescent="0.2">
      <c r="A45" s="290" t="s">
        <v>276</v>
      </c>
      <c r="B45" s="291"/>
      <c r="C45" s="142">
        <v>6854706</v>
      </c>
      <c r="D45" s="142">
        <v>0</v>
      </c>
      <c r="E45" s="147"/>
      <c r="F45" s="142">
        <v>0</v>
      </c>
      <c r="G45" s="147">
        <f t="shared" si="4"/>
        <v>6854706</v>
      </c>
      <c r="H45" s="147">
        <f>145588.17+145588.17+147188.04+145588.17</f>
        <v>583952.55000000005</v>
      </c>
      <c r="I45" s="142">
        <v>0</v>
      </c>
    </row>
    <row r="46" spans="1:9" x14ac:dyDescent="0.2">
      <c r="A46" s="292" t="s">
        <v>277</v>
      </c>
      <c r="B46" s="293"/>
      <c r="C46" s="153">
        <v>104534855</v>
      </c>
      <c r="D46" s="153">
        <v>0</v>
      </c>
      <c r="E46" s="154"/>
      <c r="F46" s="153">
        <v>0</v>
      </c>
      <c r="G46" s="154">
        <f t="shared" si="4"/>
        <v>104534855</v>
      </c>
      <c r="H46" s="154">
        <f>2157820.5+2110911.36+2134365.93+2134365.93</f>
        <v>8537463.7199999988</v>
      </c>
      <c r="I46" s="153">
        <v>0</v>
      </c>
    </row>
    <row r="47" spans="1:9" x14ac:dyDescent="0.2">
      <c r="E47" s="155"/>
    </row>
    <row r="48" spans="1:9" x14ac:dyDescent="0.2">
      <c r="A48" s="284" t="s">
        <v>278</v>
      </c>
      <c r="B48" s="294"/>
      <c r="C48" s="282" t="s">
        <v>279</v>
      </c>
      <c r="D48" s="282" t="s">
        <v>280</v>
      </c>
      <c r="E48" s="282" t="s">
        <v>281</v>
      </c>
      <c r="F48" s="284" t="s">
        <v>282</v>
      </c>
      <c r="G48" s="285"/>
      <c r="H48" s="284" t="s">
        <v>283</v>
      </c>
      <c r="I48" s="285"/>
    </row>
    <row r="49" spans="1:9" x14ac:dyDescent="0.2">
      <c r="A49" s="295"/>
      <c r="B49" s="296"/>
      <c r="C49" s="283"/>
      <c r="D49" s="283"/>
      <c r="E49" s="283"/>
      <c r="F49" s="286"/>
      <c r="G49" s="287"/>
      <c r="H49" s="286"/>
      <c r="I49" s="287"/>
    </row>
    <row r="50" spans="1:9" x14ac:dyDescent="0.2">
      <c r="A50" s="150"/>
      <c r="B50" s="151"/>
      <c r="C50" s="156"/>
      <c r="D50" s="156"/>
      <c r="E50" s="156"/>
      <c r="F50" s="150"/>
      <c r="G50" s="151"/>
      <c r="H50" s="150"/>
      <c r="I50" s="151"/>
    </row>
    <row r="51" spans="1:9" x14ac:dyDescent="0.2">
      <c r="A51" s="288" t="s">
        <v>284</v>
      </c>
      <c r="B51" s="289"/>
      <c r="C51" s="156"/>
      <c r="D51" s="156"/>
      <c r="E51" s="156"/>
      <c r="F51" s="150"/>
      <c r="G51" s="151"/>
      <c r="H51" s="150"/>
      <c r="I51" s="151"/>
    </row>
    <row r="52" spans="1:9" x14ac:dyDescent="0.2">
      <c r="A52" s="288"/>
      <c r="B52" s="289"/>
      <c r="C52" s="156"/>
      <c r="D52" s="156"/>
      <c r="E52" s="156"/>
      <c r="F52" s="150"/>
      <c r="G52" s="151"/>
      <c r="H52" s="150"/>
      <c r="I52" s="151"/>
    </row>
    <row r="53" spans="1:9" x14ac:dyDescent="0.2">
      <c r="A53" s="278"/>
      <c r="B53" s="279"/>
      <c r="C53" s="156"/>
      <c r="D53" s="156"/>
      <c r="E53" s="156"/>
      <c r="F53" s="150"/>
      <c r="G53" s="151"/>
      <c r="H53" s="150"/>
      <c r="I53" s="151"/>
    </row>
    <row r="54" spans="1:9" x14ac:dyDescent="0.2">
      <c r="A54" s="278" t="s">
        <v>285</v>
      </c>
      <c r="B54" s="279"/>
      <c r="C54" s="157">
        <v>0</v>
      </c>
      <c r="D54" s="157"/>
      <c r="E54" s="157"/>
      <c r="F54" s="150"/>
      <c r="G54" s="151"/>
      <c r="H54" s="158"/>
      <c r="I54" s="159"/>
    </row>
    <row r="55" spans="1:9" x14ac:dyDescent="0.2">
      <c r="A55" s="278" t="s">
        <v>286</v>
      </c>
      <c r="B55" s="279"/>
      <c r="C55" s="157">
        <v>0</v>
      </c>
      <c r="D55" s="157"/>
      <c r="E55" s="157"/>
      <c r="F55" s="150"/>
      <c r="G55" s="151"/>
      <c r="H55" s="158"/>
      <c r="I55" s="159"/>
    </row>
    <row r="56" spans="1:9" x14ac:dyDescent="0.2">
      <c r="A56" s="280" t="s">
        <v>287</v>
      </c>
      <c r="B56" s="281"/>
      <c r="C56" s="160">
        <v>0</v>
      </c>
      <c r="D56" s="160"/>
      <c r="E56" s="160"/>
      <c r="F56" s="161"/>
      <c r="G56" s="162"/>
      <c r="H56" s="163"/>
      <c r="I56" s="164"/>
    </row>
  </sheetData>
  <mergeCells count="49">
    <mergeCell ref="A1:I1"/>
    <mergeCell ref="A2:I2"/>
    <mergeCell ref="A3:I3"/>
    <mergeCell ref="A4:I4"/>
    <mergeCell ref="A5:B8"/>
    <mergeCell ref="C5:C8"/>
    <mergeCell ref="D5:D8"/>
    <mergeCell ref="E5:E8"/>
    <mergeCell ref="F5:F8"/>
    <mergeCell ref="G5:G8"/>
    <mergeCell ref="A20:B20"/>
    <mergeCell ref="H5:H8"/>
    <mergeCell ref="I5:I8"/>
    <mergeCell ref="A10:B10"/>
    <mergeCell ref="A11:B11"/>
    <mergeCell ref="A12:B12"/>
    <mergeCell ref="A13:B13"/>
    <mergeCell ref="A14:B14"/>
    <mergeCell ref="A16:B16"/>
    <mergeCell ref="A17:B17"/>
    <mergeCell ref="A18:B18"/>
    <mergeCell ref="A19:B19"/>
    <mergeCell ref="A42:B42"/>
    <mergeCell ref="A21:B21"/>
    <mergeCell ref="A23:B23"/>
    <mergeCell ref="A24:B24"/>
    <mergeCell ref="A26:B26"/>
    <mergeCell ref="A27:B27"/>
    <mergeCell ref="A28:B29"/>
    <mergeCell ref="A33:B34"/>
    <mergeCell ref="A35:B35"/>
    <mergeCell ref="A36:B36"/>
    <mergeCell ref="A37:B37"/>
    <mergeCell ref="A39:B41"/>
    <mergeCell ref="F48:G49"/>
    <mergeCell ref="H48:I49"/>
    <mergeCell ref="A51:B52"/>
    <mergeCell ref="A53:B53"/>
    <mergeCell ref="A43:B43"/>
    <mergeCell ref="A44:B44"/>
    <mergeCell ref="A45:B45"/>
    <mergeCell ref="A46:B46"/>
    <mergeCell ref="A48:B49"/>
    <mergeCell ref="C48:C49"/>
    <mergeCell ref="A54:B54"/>
    <mergeCell ref="A55:B55"/>
    <mergeCell ref="A56:B56"/>
    <mergeCell ref="D48:D49"/>
    <mergeCell ref="E48:E49"/>
  </mergeCells>
  <pageMargins left="0.11811023622047245" right="0" top="0.11811023622047245" bottom="0.39370078740157483" header="0.11811023622047245" footer="0.11811023622047245"/>
  <pageSetup scale="9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E228-92E8-4FE7-B394-63873A444AF8}">
  <sheetPr>
    <pageSetUpPr fitToPage="1"/>
  </sheetPr>
  <dimension ref="B1:M31"/>
  <sheetViews>
    <sheetView topLeftCell="A22" workbookViewId="0">
      <selection activeCell="B16" sqref="B16:C16"/>
    </sheetView>
  </sheetViews>
  <sheetFormatPr baseColWidth="10" defaultRowHeight="14.25" x14ac:dyDescent="0.2"/>
  <cols>
    <col min="1" max="1" width="1.7109375" style="138" customWidth="1"/>
    <col min="2" max="2" width="11.42578125" style="138"/>
    <col min="3" max="3" width="13.85546875" style="138" customWidth="1"/>
    <col min="4" max="4" width="9" style="138" customWidth="1"/>
    <col min="5" max="5" width="11.7109375" style="138" customWidth="1"/>
    <col min="6" max="6" width="12.140625" style="138" customWidth="1"/>
    <col min="7" max="7" width="11" style="138" customWidth="1"/>
    <col min="8" max="8" width="9" style="138" customWidth="1"/>
    <col min="9" max="9" width="16" style="138" customWidth="1"/>
    <col min="10" max="10" width="15.7109375" style="138" customWidth="1"/>
    <col min="11" max="11" width="13.5703125" style="138" customWidth="1"/>
    <col min="12" max="12" width="11.42578125" style="138" customWidth="1"/>
    <col min="13" max="13" width="11.7109375" style="138" customWidth="1"/>
    <col min="14" max="16384" width="11.42578125" style="138"/>
  </cols>
  <sheetData>
    <row r="1" spans="2:13" ht="15" x14ac:dyDescent="0.25">
      <c r="B1" s="328" t="s">
        <v>243</v>
      </c>
      <c r="C1" s="329"/>
      <c r="D1" s="329"/>
      <c r="E1" s="329"/>
      <c r="F1" s="329"/>
      <c r="G1" s="329"/>
      <c r="H1" s="329"/>
      <c r="I1" s="329"/>
      <c r="J1" s="329"/>
      <c r="K1" s="329"/>
      <c r="L1" s="329"/>
      <c r="M1" s="330"/>
    </row>
    <row r="2" spans="2:13" ht="15" x14ac:dyDescent="0.25">
      <c r="B2" s="308" t="s">
        <v>310</v>
      </c>
      <c r="C2" s="309"/>
      <c r="D2" s="309"/>
      <c r="E2" s="309"/>
      <c r="F2" s="309"/>
      <c r="G2" s="309"/>
      <c r="H2" s="309"/>
      <c r="I2" s="309"/>
      <c r="J2" s="309"/>
      <c r="K2" s="309"/>
      <c r="L2" s="309"/>
      <c r="M2" s="310"/>
    </row>
    <row r="3" spans="2:13" ht="15" x14ac:dyDescent="0.25">
      <c r="B3" s="308" t="s">
        <v>245</v>
      </c>
      <c r="C3" s="309"/>
      <c r="D3" s="309"/>
      <c r="E3" s="309"/>
      <c r="F3" s="309"/>
      <c r="G3" s="309"/>
      <c r="H3" s="309"/>
      <c r="I3" s="309"/>
      <c r="J3" s="309"/>
      <c r="K3" s="309"/>
      <c r="L3" s="309"/>
      <c r="M3" s="310"/>
    </row>
    <row r="4" spans="2:13" ht="15" x14ac:dyDescent="0.25">
      <c r="B4" s="331" t="s">
        <v>1</v>
      </c>
      <c r="C4" s="332"/>
      <c r="D4" s="332"/>
      <c r="E4" s="332"/>
      <c r="F4" s="332"/>
      <c r="G4" s="332"/>
      <c r="H4" s="332"/>
      <c r="I4" s="332"/>
      <c r="J4" s="332"/>
      <c r="K4" s="332"/>
      <c r="L4" s="332"/>
      <c r="M4" s="333"/>
    </row>
    <row r="5" spans="2:13" ht="15" customHeight="1" x14ac:dyDescent="0.2">
      <c r="B5" s="327" t="s">
        <v>309</v>
      </c>
      <c r="C5" s="327"/>
      <c r="D5" s="327" t="s">
        <v>308</v>
      </c>
      <c r="E5" s="327" t="s">
        <v>307</v>
      </c>
      <c r="F5" s="327" t="s">
        <v>306</v>
      </c>
      <c r="G5" s="327" t="s">
        <v>305</v>
      </c>
      <c r="H5" s="327" t="s">
        <v>304</v>
      </c>
      <c r="I5" s="327" t="s">
        <v>303</v>
      </c>
      <c r="J5" s="327" t="s">
        <v>302</v>
      </c>
      <c r="K5" s="327" t="s">
        <v>301</v>
      </c>
      <c r="L5" s="327" t="s">
        <v>300</v>
      </c>
      <c r="M5" s="327" t="s">
        <v>299</v>
      </c>
    </row>
    <row r="6" spans="2:13" x14ac:dyDescent="0.2">
      <c r="B6" s="327"/>
      <c r="C6" s="327"/>
      <c r="D6" s="327"/>
      <c r="E6" s="327"/>
      <c r="F6" s="327"/>
      <c r="G6" s="327"/>
      <c r="H6" s="327"/>
      <c r="I6" s="327"/>
      <c r="J6" s="327"/>
      <c r="K6" s="327"/>
      <c r="L6" s="327"/>
      <c r="M6" s="327"/>
    </row>
    <row r="7" spans="2:13" x14ac:dyDescent="0.2">
      <c r="B7" s="327"/>
      <c r="C7" s="327"/>
      <c r="D7" s="327"/>
      <c r="E7" s="327"/>
      <c r="F7" s="327"/>
      <c r="G7" s="327"/>
      <c r="H7" s="327"/>
      <c r="I7" s="327"/>
      <c r="J7" s="327"/>
      <c r="K7" s="327"/>
      <c r="L7" s="327"/>
      <c r="M7" s="327"/>
    </row>
    <row r="8" spans="2:13" x14ac:dyDescent="0.2">
      <c r="B8" s="327"/>
      <c r="C8" s="327"/>
      <c r="D8" s="327"/>
      <c r="E8" s="327"/>
      <c r="F8" s="327"/>
      <c r="G8" s="327"/>
      <c r="H8" s="327"/>
      <c r="I8" s="327"/>
      <c r="J8" s="327"/>
      <c r="K8" s="327"/>
      <c r="L8" s="327"/>
      <c r="M8" s="327"/>
    </row>
    <row r="9" spans="2:13" x14ac:dyDescent="0.2">
      <c r="B9" s="327"/>
      <c r="C9" s="327"/>
      <c r="D9" s="327"/>
      <c r="E9" s="327"/>
      <c r="F9" s="327"/>
      <c r="G9" s="327"/>
      <c r="H9" s="327"/>
      <c r="I9" s="327"/>
      <c r="J9" s="327"/>
      <c r="K9" s="327"/>
      <c r="L9" s="327"/>
      <c r="M9" s="327"/>
    </row>
    <row r="10" spans="2:13" x14ac:dyDescent="0.2">
      <c r="B10" s="327"/>
      <c r="C10" s="327"/>
      <c r="D10" s="327"/>
      <c r="E10" s="327"/>
      <c r="F10" s="327"/>
      <c r="G10" s="327"/>
      <c r="H10" s="327"/>
      <c r="I10" s="327"/>
      <c r="J10" s="327"/>
      <c r="K10" s="327"/>
      <c r="L10" s="327"/>
      <c r="M10" s="327"/>
    </row>
    <row r="11" spans="2:13" ht="4.5" customHeight="1" x14ac:dyDescent="0.2">
      <c r="B11" s="327"/>
      <c r="C11" s="327"/>
      <c r="D11" s="327"/>
      <c r="E11" s="327"/>
      <c r="F11" s="327"/>
      <c r="G11" s="327"/>
      <c r="H11" s="327"/>
      <c r="I11" s="327"/>
      <c r="J11" s="327"/>
      <c r="K11" s="327"/>
      <c r="L11" s="327"/>
      <c r="M11" s="327"/>
    </row>
    <row r="12" spans="2:13" x14ac:dyDescent="0.2">
      <c r="B12" s="150"/>
      <c r="C12" s="151"/>
      <c r="D12" s="156"/>
      <c r="E12" s="156"/>
      <c r="F12" s="156"/>
      <c r="G12" s="156"/>
      <c r="H12" s="156"/>
      <c r="I12" s="156"/>
      <c r="J12" s="156"/>
      <c r="K12" s="156"/>
      <c r="L12" s="156"/>
      <c r="M12" s="156"/>
    </row>
    <row r="13" spans="2:13" ht="15" customHeight="1" x14ac:dyDescent="0.2">
      <c r="B13" s="301" t="s">
        <v>298</v>
      </c>
      <c r="C13" s="302"/>
      <c r="D13" s="319">
        <v>0</v>
      </c>
      <c r="E13" s="319">
        <v>0</v>
      </c>
      <c r="F13" s="319">
        <v>0</v>
      </c>
      <c r="G13" s="319">
        <v>0</v>
      </c>
      <c r="H13" s="319">
        <v>0</v>
      </c>
      <c r="I13" s="319">
        <v>0</v>
      </c>
      <c r="J13" s="319">
        <v>0</v>
      </c>
      <c r="K13" s="319">
        <v>0</v>
      </c>
      <c r="L13" s="319">
        <v>0</v>
      </c>
      <c r="M13" s="319">
        <v>0</v>
      </c>
    </row>
    <row r="14" spans="2:13" x14ac:dyDescent="0.2">
      <c r="B14" s="301"/>
      <c r="C14" s="302"/>
      <c r="D14" s="319"/>
      <c r="E14" s="319"/>
      <c r="F14" s="319"/>
      <c r="G14" s="319"/>
      <c r="H14" s="319"/>
      <c r="I14" s="319"/>
      <c r="J14" s="319"/>
      <c r="K14" s="319"/>
      <c r="L14" s="319"/>
      <c r="M14" s="319"/>
    </row>
    <row r="15" spans="2:13" x14ac:dyDescent="0.2">
      <c r="B15" s="301"/>
      <c r="C15" s="302"/>
      <c r="D15" s="319"/>
      <c r="E15" s="319"/>
      <c r="F15" s="319"/>
      <c r="G15" s="319"/>
      <c r="H15" s="319"/>
      <c r="I15" s="319"/>
      <c r="J15" s="319"/>
      <c r="K15" s="319"/>
      <c r="L15" s="319"/>
      <c r="M15" s="319"/>
    </row>
    <row r="16" spans="2:13" x14ac:dyDescent="0.2">
      <c r="B16" s="278" t="s">
        <v>297</v>
      </c>
      <c r="C16" s="279"/>
      <c r="D16" s="157">
        <v>0</v>
      </c>
      <c r="E16" s="157">
        <v>0</v>
      </c>
      <c r="F16" s="157">
        <v>0</v>
      </c>
      <c r="G16" s="157">
        <v>0</v>
      </c>
      <c r="H16" s="157">
        <v>0</v>
      </c>
      <c r="I16" s="157">
        <v>0</v>
      </c>
      <c r="J16" s="157">
        <v>0</v>
      </c>
      <c r="K16" s="157">
        <v>0</v>
      </c>
      <c r="L16" s="157">
        <v>0</v>
      </c>
      <c r="M16" s="157">
        <v>0</v>
      </c>
    </row>
    <row r="17" spans="2:13" x14ac:dyDescent="0.2">
      <c r="B17" s="278" t="s">
        <v>296</v>
      </c>
      <c r="C17" s="279"/>
      <c r="D17" s="157">
        <v>0</v>
      </c>
      <c r="E17" s="157">
        <v>0</v>
      </c>
      <c r="F17" s="157">
        <v>0</v>
      </c>
      <c r="G17" s="157">
        <v>0</v>
      </c>
      <c r="H17" s="157">
        <v>0</v>
      </c>
      <c r="I17" s="157">
        <v>0</v>
      </c>
      <c r="J17" s="157">
        <v>0</v>
      </c>
      <c r="K17" s="157">
        <v>0</v>
      </c>
      <c r="L17" s="157">
        <v>0</v>
      </c>
      <c r="M17" s="157">
        <v>0</v>
      </c>
    </row>
    <row r="18" spans="2:13" x14ac:dyDescent="0.2">
      <c r="B18" s="278" t="s">
        <v>295</v>
      </c>
      <c r="C18" s="279"/>
      <c r="D18" s="157">
        <v>0</v>
      </c>
      <c r="E18" s="157">
        <v>0</v>
      </c>
      <c r="F18" s="157">
        <v>0</v>
      </c>
      <c r="G18" s="157">
        <v>0</v>
      </c>
      <c r="H18" s="157">
        <v>0</v>
      </c>
      <c r="I18" s="157">
        <v>0</v>
      </c>
      <c r="J18" s="157">
        <v>0</v>
      </c>
      <c r="K18" s="157">
        <v>0</v>
      </c>
      <c r="L18" s="157">
        <v>0</v>
      </c>
      <c r="M18" s="157">
        <v>0</v>
      </c>
    </row>
    <row r="19" spans="2:13" x14ac:dyDescent="0.2">
      <c r="B19" s="278" t="s">
        <v>294</v>
      </c>
      <c r="C19" s="279"/>
      <c r="D19" s="157">
        <v>0</v>
      </c>
      <c r="E19" s="157">
        <v>0</v>
      </c>
      <c r="F19" s="157">
        <v>0</v>
      </c>
      <c r="G19" s="157">
        <v>0</v>
      </c>
      <c r="H19" s="157">
        <v>0</v>
      </c>
      <c r="I19" s="157">
        <v>0</v>
      </c>
      <c r="J19" s="157">
        <v>0</v>
      </c>
      <c r="K19" s="157">
        <v>0</v>
      </c>
      <c r="L19" s="157">
        <v>0</v>
      </c>
      <c r="M19" s="157">
        <v>0</v>
      </c>
    </row>
    <row r="20" spans="2:13" x14ac:dyDescent="0.2">
      <c r="B20" s="150"/>
      <c r="C20" s="151"/>
      <c r="D20" s="156"/>
      <c r="E20" s="156"/>
      <c r="F20" s="156"/>
      <c r="G20" s="156"/>
      <c r="H20" s="156"/>
      <c r="I20" s="156"/>
      <c r="J20" s="156"/>
      <c r="K20" s="156"/>
      <c r="L20" s="156"/>
      <c r="M20" s="156"/>
    </row>
    <row r="21" spans="2:13" x14ac:dyDescent="0.2">
      <c r="B21" s="288" t="s">
        <v>293</v>
      </c>
      <c r="C21" s="325"/>
      <c r="D21" s="319">
        <v>0</v>
      </c>
      <c r="E21" s="319">
        <v>0</v>
      </c>
      <c r="F21" s="319">
        <v>0</v>
      </c>
      <c r="G21" s="319">
        <v>0</v>
      </c>
      <c r="H21" s="319">
        <v>0</v>
      </c>
      <c r="I21" s="319">
        <v>0</v>
      </c>
      <c r="J21" s="319">
        <v>0</v>
      </c>
      <c r="K21" s="319">
        <v>0</v>
      </c>
      <c r="L21" s="319">
        <v>0</v>
      </c>
      <c r="M21" s="319">
        <v>0</v>
      </c>
    </row>
    <row r="22" spans="2:13" x14ac:dyDescent="0.2">
      <c r="B22" s="326"/>
      <c r="C22" s="325"/>
      <c r="D22" s="319"/>
      <c r="E22" s="319"/>
      <c r="F22" s="319"/>
      <c r="G22" s="319"/>
      <c r="H22" s="319"/>
      <c r="I22" s="319"/>
      <c r="J22" s="319"/>
      <c r="K22" s="319"/>
      <c r="L22" s="319"/>
      <c r="M22" s="319"/>
    </row>
    <row r="23" spans="2:13" x14ac:dyDescent="0.2">
      <c r="B23" s="326"/>
      <c r="C23" s="325"/>
      <c r="D23" s="319"/>
      <c r="E23" s="319"/>
      <c r="F23" s="319"/>
      <c r="G23" s="319"/>
      <c r="H23" s="319"/>
      <c r="I23" s="319"/>
      <c r="J23" s="319"/>
      <c r="K23" s="319"/>
      <c r="L23" s="319"/>
      <c r="M23" s="319"/>
    </row>
    <row r="24" spans="2:13" x14ac:dyDescent="0.2">
      <c r="B24" s="321" t="s">
        <v>292</v>
      </c>
      <c r="C24" s="322"/>
      <c r="D24" s="157">
        <v>0</v>
      </c>
      <c r="E24" s="157">
        <v>0</v>
      </c>
      <c r="F24" s="157">
        <v>0</v>
      </c>
      <c r="G24" s="157">
        <v>0</v>
      </c>
      <c r="H24" s="157">
        <v>0</v>
      </c>
      <c r="I24" s="157">
        <v>0</v>
      </c>
      <c r="J24" s="157">
        <v>0</v>
      </c>
      <c r="K24" s="157">
        <v>0</v>
      </c>
      <c r="L24" s="157">
        <v>0</v>
      </c>
      <c r="M24" s="157">
        <v>0</v>
      </c>
    </row>
    <row r="25" spans="2:13" x14ac:dyDescent="0.2">
      <c r="B25" s="321" t="s">
        <v>291</v>
      </c>
      <c r="C25" s="322"/>
      <c r="D25" s="157">
        <v>0</v>
      </c>
      <c r="E25" s="157">
        <v>0</v>
      </c>
      <c r="F25" s="157">
        <v>0</v>
      </c>
      <c r="G25" s="157">
        <v>0</v>
      </c>
      <c r="H25" s="157">
        <v>0</v>
      </c>
      <c r="I25" s="157">
        <v>0</v>
      </c>
      <c r="J25" s="157">
        <v>0</v>
      </c>
      <c r="K25" s="157">
        <v>0</v>
      </c>
      <c r="L25" s="157">
        <v>0</v>
      </c>
      <c r="M25" s="157">
        <v>0</v>
      </c>
    </row>
    <row r="26" spans="2:13" x14ac:dyDescent="0.2">
      <c r="B26" s="321" t="s">
        <v>290</v>
      </c>
      <c r="C26" s="322"/>
      <c r="D26" s="157">
        <v>0</v>
      </c>
      <c r="E26" s="157">
        <v>0</v>
      </c>
      <c r="F26" s="157">
        <v>0</v>
      </c>
      <c r="G26" s="157">
        <v>0</v>
      </c>
      <c r="H26" s="157">
        <v>0</v>
      </c>
      <c r="I26" s="157">
        <v>0</v>
      </c>
      <c r="J26" s="157">
        <v>0</v>
      </c>
      <c r="K26" s="157">
        <v>0</v>
      </c>
      <c r="L26" s="157">
        <v>0</v>
      </c>
      <c r="M26" s="157">
        <v>0</v>
      </c>
    </row>
    <row r="27" spans="2:13" x14ac:dyDescent="0.2">
      <c r="B27" s="321" t="s">
        <v>289</v>
      </c>
      <c r="C27" s="322"/>
      <c r="D27" s="157">
        <v>0</v>
      </c>
      <c r="E27" s="157">
        <v>0</v>
      </c>
      <c r="F27" s="157">
        <v>0</v>
      </c>
      <c r="G27" s="157">
        <v>0</v>
      </c>
      <c r="H27" s="157">
        <v>0</v>
      </c>
      <c r="I27" s="157">
        <v>0</v>
      </c>
      <c r="J27" s="157">
        <v>0</v>
      </c>
      <c r="K27" s="157">
        <v>0</v>
      </c>
      <c r="L27" s="157">
        <v>0</v>
      </c>
      <c r="M27" s="157">
        <v>0</v>
      </c>
    </row>
    <row r="28" spans="2:13" x14ac:dyDescent="0.2">
      <c r="B28" s="150"/>
      <c r="C28" s="151"/>
      <c r="D28" s="156"/>
      <c r="E28" s="156"/>
      <c r="F28" s="156"/>
      <c r="G28" s="156"/>
      <c r="H28" s="156"/>
      <c r="I28" s="156"/>
      <c r="J28" s="156"/>
      <c r="K28" s="156"/>
      <c r="L28" s="156"/>
      <c r="M28" s="156"/>
    </row>
    <row r="29" spans="2:13" ht="15" customHeight="1" x14ac:dyDescent="0.2">
      <c r="B29" s="288" t="s">
        <v>288</v>
      </c>
      <c r="C29" s="289"/>
      <c r="D29" s="319">
        <v>0</v>
      </c>
      <c r="E29" s="319">
        <v>0</v>
      </c>
      <c r="F29" s="319">
        <v>0</v>
      </c>
      <c r="G29" s="319">
        <v>0</v>
      </c>
      <c r="H29" s="319">
        <v>0</v>
      </c>
      <c r="I29" s="319">
        <v>0</v>
      </c>
      <c r="J29" s="319">
        <v>0</v>
      </c>
      <c r="K29" s="319">
        <v>0</v>
      </c>
      <c r="L29" s="319">
        <v>0</v>
      </c>
      <c r="M29" s="319">
        <v>0</v>
      </c>
    </row>
    <row r="30" spans="2:13" x14ac:dyDescent="0.2">
      <c r="B30" s="288"/>
      <c r="C30" s="289"/>
      <c r="D30" s="319"/>
      <c r="E30" s="319"/>
      <c r="F30" s="319"/>
      <c r="G30" s="319"/>
      <c r="H30" s="319"/>
      <c r="I30" s="319"/>
      <c r="J30" s="319"/>
      <c r="K30" s="319"/>
      <c r="L30" s="319"/>
      <c r="M30" s="319"/>
    </row>
    <row r="31" spans="2:13" x14ac:dyDescent="0.2">
      <c r="B31" s="323"/>
      <c r="C31" s="324"/>
      <c r="D31" s="320"/>
      <c r="E31" s="320"/>
      <c r="F31" s="320"/>
      <c r="G31" s="320"/>
      <c r="H31" s="320"/>
      <c r="I31" s="320"/>
      <c r="J31" s="320"/>
      <c r="K31" s="320"/>
      <c r="L31" s="320"/>
      <c r="M31" s="320"/>
    </row>
  </sheetData>
  <mergeCells count="56">
    <mergeCell ref="M5:M11"/>
    <mergeCell ref="D13:D15"/>
    <mergeCell ref="E13:E15"/>
    <mergeCell ref="B1:M1"/>
    <mergeCell ref="B2:M2"/>
    <mergeCell ref="B3:M3"/>
    <mergeCell ref="B4:M4"/>
    <mergeCell ref="D5:D11"/>
    <mergeCell ref="B5:C11"/>
    <mergeCell ref="K5:K11"/>
    <mergeCell ref="L5:L11"/>
    <mergeCell ref="E5:E11"/>
    <mergeCell ref="J5:J11"/>
    <mergeCell ref="I5:I11"/>
    <mergeCell ref="H5:H11"/>
    <mergeCell ref="G5:G11"/>
    <mergeCell ref="F5:F11"/>
    <mergeCell ref="B25:C25"/>
    <mergeCell ref="B26:C26"/>
    <mergeCell ref="B27:C27"/>
    <mergeCell ref="B13:C15"/>
    <mergeCell ref="B29:C31"/>
    <mergeCell ref="B16:C16"/>
    <mergeCell ref="B17:C17"/>
    <mergeCell ref="B18:C18"/>
    <mergeCell ref="B19:C19"/>
    <mergeCell ref="B21:C23"/>
    <mergeCell ref="B24:C24"/>
    <mergeCell ref="D29:D31"/>
    <mergeCell ref="E29:E31"/>
    <mergeCell ref="F29:F31"/>
    <mergeCell ref="I13:I15"/>
    <mergeCell ref="J13:J15"/>
    <mergeCell ref="D21:D23"/>
    <mergeCell ref="E21:E23"/>
    <mergeCell ref="F21:F23"/>
    <mergeCell ref="G21:G23"/>
    <mergeCell ref="H21:H23"/>
    <mergeCell ref="K21:K23"/>
    <mergeCell ref="L21:L23"/>
    <mergeCell ref="M21:M23"/>
    <mergeCell ref="F13:F15"/>
    <mergeCell ref="G13:G15"/>
    <mergeCell ref="H13:H15"/>
    <mergeCell ref="K13:K15"/>
    <mergeCell ref="L13:L15"/>
    <mergeCell ref="M13:M15"/>
    <mergeCell ref="I21:I23"/>
    <mergeCell ref="J21:J23"/>
    <mergeCell ref="L29:L31"/>
    <mergeCell ref="M29:M31"/>
    <mergeCell ref="G29:G31"/>
    <mergeCell ref="H29:H31"/>
    <mergeCell ref="I29:I31"/>
    <mergeCell ref="J29:J31"/>
    <mergeCell ref="K29:K31"/>
  </mergeCells>
  <pageMargins left="0.11811023622047245" right="0" top="0.11811023622047245" bottom="0.39370078740157483" header="0.11811023622047245" footer="0.11811023622047245"/>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3"/>
  <sheetViews>
    <sheetView topLeftCell="A94" zoomScale="85" zoomScaleNormal="85" workbookViewId="0">
      <selection activeCell="J26" sqref="J26"/>
    </sheetView>
  </sheetViews>
  <sheetFormatPr baseColWidth="10" defaultRowHeight="15" x14ac:dyDescent="0.25"/>
  <cols>
    <col min="1" max="1" width="1.140625" customWidth="1"/>
    <col min="2" max="2" width="58.28515625" customWidth="1"/>
    <col min="3" max="3" width="17" style="1" bestFit="1" customWidth="1"/>
    <col min="4" max="5" width="16.28515625" style="1" bestFit="1" customWidth="1"/>
    <col min="6" max="6" width="1.28515625" customWidth="1"/>
    <col min="7" max="7" width="2.140625" bestFit="1" customWidth="1"/>
    <col min="8" max="8" width="16.42578125" bestFit="1" customWidth="1"/>
    <col min="9" max="9" width="18.28515625" bestFit="1" customWidth="1"/>
    <col min="10" max="13" width="16.42578125" bestFit="1" customWidth="1"/>
    <col min="14" max="14" width="15.28515625" bestFit="1" customWidth="1"/>
  </cols>
  <sheetData>
    <row r="1" spans="1:19" ht="3" customHeight="1" x14ac:dyDescent="0.25"/>
    <row r="2" spans="1:19" ht="3" customHeight="1" thickBot="1" x14ac:dyDescent="0.3"/>
    <row r="3" spans="1:19" x14ac:dyDescent="0.25">
      <c r="A3" s="334" t="s">
        <v>0</v>
      </c>
      <c r="B3" s="335"/>
      <c r="C3" s="335"/>
      <c r="D3" s="335"/>
      <c r="E3" s="336"/>
    </row>
    <row r="4" spans="1:19" x14ac:dyDescent="0.25">
      <c r="A4" s="337" t="s">
        <v>43</v>
      </c>
      <c r="B4" s="338"/>
      <c r="C4" s="338"/>
      <c r="D4" s="338"/>
      <c r="E4" s="339"/>
    </row>
    <row r="5" spans="1:19" x14ac:dyDescent="0.25">
      <c r="A5" s="337" t="s">
        <v>45</v>
      </c>
      <c r="B5" s="338"/>
      <c r="C5" s="338"/>
      <c r="D5" s="338"/>
      <c r="E5" s="339"/>
    </row>
    <row r="6" spans="1:19" ht="15.75" thickBot="1" x14ac:dyDescent="0.3">
      <c r="A6" s="340" t="s">
        <v>1</v>
      </c>
      <c r="B6" s="341"/>
      <c r="C6" s="341"/>
      <c r="D6" s="341"/>
      <c r="E6" s="342"/>
    </row>
    <row r="7" spans="1:19" ht="3.75" customHeight="1" thickBot="1" x14ac:dyDescent="0.3">
      <c r="A7" s="2"/>
      <c r="B7" s="2"/>
      <c r="C7" s="3"/>
      <c r="D7" s="3"/>
      <c r="E7" s="3"/>
    </row>
    <row r="8" spans="1:19" x14ac:dyDescent="0.25">
      <c r="A8" s="343" t="s">
        <v>2</v>
      </c>
      <c r="B8" s="344"/>
      <c r="C8" s="45" t="s">
        <v>3</v>
      </c>
      <c r="D8" s="347" t="s">
        <v>4</v>
      </c>
      <c r="E8" s="45" t="s">
        <v>5</v>
      </c>
    </row>
    <row r="9" spans="1:19" ht="15.75" thickBot="1" x14ac:dyDescent="0.3">
      <c r="A9" s="345"/>
      <c r="B9" s="346"/>
      <c r="C9" s="46" t="s">
        <v>6</v>
      </c>
      <c r="D9" s="348"/>
      <c r="E9" s="46" t="s">
        <v>7</v>
      </c>
    </row>
    <row r="10" spans="1:19" x14ac:dyDescent="0.25">
      <c r="A10" s="4"/>
      <c r="B10" s="5"/>
      <c r="C10" s="6"/>
      <c r="D10" s="6"/>
      <c r="E10" s="6"/>
    </row>
    <row r="11" spans="1:19" x14ac:dyDescent="0.25">
      <c r="A11" s="4"/>
      <c r="B11" s="7" t="s">
        <v>8</v>
      </c>
      <c r="C11" s="8">
        <f>+C12+C13+C14</f>
        <v>19563980214</v>
      </c>
      <c r="D11" s="8">
        <f t="shared" ref="D11:E11" si="0">+D12+D13+D14</f>
        <v>25645195162.010002</v>
      </c>
      <c r="E11" s="8">
        <f t="shared" si="0"/>
        <v>25645195162.010002</v>
      </c>
      <c r="H11" s="62"/>
      <c r="I11" s="62"/>
      <c r="J11" s="62"/>
      <c r="K11" s="53"/>
      <c r="L11" s="53"/>
      <c r="M11" s="53"/>
      <c r="N11" s="63"/>
      <c r="O11" s="63"/>
      <c r="P11" s="63"/>
      <c r="Q11" s="63"/>
      <c r="R11" s="63"/>
      <c r="S11" s="63"/>
    </row>
    <row r="12" spans="1:19" x14ac:dyDescent="0.25">
      <c r="A12" s="4"/>
      <c r="B12" s="9" t="s">
        <v>9</v>
      </c>
      <c r="C12" s="6">
        <v>9629030696</v>
      </c>
      <c r="D12" s="6">
        <v>11142819741.110001</v>
      </c>
      <c r="E12" s="6">
        <v>11142819741.110001</v>
      </c>
      <c r="G12" s="39"/>
      <c r="H12" s="62"/>
      <c r="I12" s="62"/>
      <c r="J12" s="62"/>
      <c r="K12" s="53"/>
      <c r="L12" s="53"/>
      <c r="M12" s="53"/>
      <c r="N12" s="63"/>
      <c r="O12" s="63"/>
      <c r="P12" s="63"/>
      <c r="Q12" s="63"/>
      <c r="R12" s="63"/>
      <c r="S12" s="63"/>
    </row>
    <row r="13" spans="1:19" x14ac:dyDescent="0.25">
      <c r="A13" s="4"/>
      <c r="B13" s="9" t="s">
        <v>10</v>
      </c>
      <c r="C13" s="6">
        <v>9961961261</v>
      </c>
      <c r="D13" s="6">
        <v>13161386798.41</v>
      </c>
      <c r="E13" s="6">
        <v>13161386798.41</v>
      </c>
      <c r="H13" s="62"/>
      <c r="I13" s="63"/>
      <c r="J13" s="63"/>
      <c r="K13" s="53"/>
      <c r="L13" s="53"/>
      <c r="M13" s="53"/>
      <c r="N13" s="63"/>
      <c r="O13" s="63"/>
      <c r="P13" s="63"/>
      <c r="Q13" s="63"/>
      <c r="R13" s="63"/>
      <c r="S13" s="63"/>
    </row>
    <row r="14" spans="1:19" x14ac:dyDescent="0.25">
      <c r="A14" s="4"/>
      <c r="B14" s="9" t="s">
        <v>11</v>
      </c>
      <c r="C14" s="6">
        <f>C50</f>
        <v>-27011743</v>
      </c>
      <c r="D14" s="6">
        <f>D50</f>
        <v>1340988622.49</v>
      </c>
      <c r="E14" s="6">
        <f>E50</f>
        <v>1340988622.49</v>
      </c>
      <c r="H14" s="63"/>
      <c r="I14" s="63"/>
      <c r="J14" s="63"/>
      <c r="K14" s="53"/>
      <c r="L14" s="53"/>
      <c r="M14" s="53"/>
      <c r="N14" s="63"/>
      <c r="O14" s="63"/>
      <c r="P14" s="63"/>
      <c r="Q14" s="63"/>
      <c r="R14" s="63"/>
      <c r="S14" s="63"/>
    </row>
    <row r="15" spans="1:19" x14ac:dyDescent="0.25">
      <c r="A15" s="10"/>
      <c r="B15" s="7"/>
      <c r="C15" s="6"/>
      <c r="D15" s="6"/>
      <c r="E15" s="6"/>
      <c r="H15" s="118"/>
      <c r="I15" s="118"/>
      <c r="J15" s="50"/>
      <c r="K15" s="53"/>
      <c r="L15" s="53"/>
      <c r="M15" s="53"/>
      <c r="N15" s="63"/>
      <c r="O15" s="63"/>
      <c r="P15" s="63"/>
      <c r="Q15" s="63"/>
      <c r="R15" s="63"/>
      <c r="S15" s="63"/>
    </row>
    <row r="16" spans="1:19" x14ac:dyDescent="0.25">
      <c r="A16" s="10"/>
      <c r="B16" s="7" t="s">
        <v>44</v>
      </c>
      <c r="C16" s="8">
        <f>+C17+C18</f>
        <v>19563980214</v>
      </c>
      <c r="D16" s="8">
        <f t="shared" ref="D16:E16" si="1">+D17+D18</f>
        <v>25131017348.200001</v>
      </c>
      <c r="E16" s="8">
        <f t="shared" si="1"/>
        <v>24672566965.050003</v>
      </c>
      <c r="H16" s="53"/>
      <c r="I16" s="53"/>
      <c r="J16" s="53"/>
      <c r="K16" s="63"/>
      <c r="L16" s="53"/>
      <c r="M16" s="53"/>
      <c r="N16" s="63"/>
      <c r="O16" s="63"/>
      <c r="P16" s="63"/>
      <c r="Q16" s="63"/>
      <c r="R16" s="63"/>
      <c r="S16" s="63"/>
    </row>
    <row r="17" spans="1:19" x14ac:dyDescent="0.25">
      <c r="A17" s="4"/>
      <c r="B17" s="9" t="s">
        <v>12</v>
      </c>
      <c r="C17" s="6">
        <f>9629030696-C47</f>
        <v>9602018953</v>
      </c>
      <c r="D17" s="6">
        <f>12109729740.5-D47</f>
        <v>12087079920.530001</v>
      </c>
      <c r="E17" s="6">
        <f>11653438243.45-E47</f>
        <v>11630788423.480001</v>
      </c>
      <c r="H17" s="119"/>
      <c r="I17" s="119"/>
      <c r="J17" s="53"/>
      <c r="K17" s="54"/>
      <c r="L17" s="53"/>
      <c r="M17" s="53"/>
      <c r="N17" s="62"/>
      <c r="O17" s="63"/>
      <c r="P17" s="63"/>
      <c r="Q17" s="63"/>
      <c r="R17" s="63"/>
      <c r="S17" s="63"/>
    </row>
    <row r="18" spans="1:19" x14ac:dyDescent="0.25">
      <c r="A18" s="4"/>
      <c r="B18" s="9" t="s">
        <v>13</v>
      </c>
      <c r="C18" s="6">
        <f>9961961261-C48</f>
        <v>9961961261</v>
      </c>
      <c r="D18" s="6">
        <f>13043937427.67-D48</f>
        <v>13043937427.67</v>
      </c>
      <c r="E18" s="6">
        <f>13041778541.57-E48</f>
        <v>13041778541.57</v>
      </c>
      <c r="H18" s="119"/>
      <c r="I18" s="119"/>
      <c r="J18" s="51"/>
      <c r="K18" s="54"/>
      <c r="L18" s="53"/>
      <c r="M18" s="53"/>
      <c r="N18" s="62"/>
      <c r="O18" s="63"/>
      <c r="P18" s="63"/>
      <c r="Q18" s="63"/>
      <c r="R18" s="63"/>
      <c r="S18" s="63"/>
    </row>
    <row r="19" spans="1:19" x14ac:dyDescent="0.25">
      <c r="A19" s="4"/>
      <c r="B19" s="5"/>
      <c r="C19" s="6"/>
      <c r="D19" s="6"/>
      <c r="E19" s="6"/>
      <c r="H19" s="53"/>
      <c r="I19" s="53"/>
      <c r="J19" s="50"/>
      <c r="K19" s="50"/>
      <c r="L19" s="53"/>
      <c r="M19" s="53"/>
      <c r="N19" s="62"/>
      <c r="O19" s="63"/>
      <c r="P19" s="63"/>
      <c r="Q19" s="63"/>
      <c r="R19" s="63"/>
      <c r="S19" s="63"/>
    </row>
    <row r="20" spans="1:19" x14ac:dyDescent="0.25">
      <c r="A20" s="11"/>
      <c r="B20" s="12" t="s">
        <v>14</v>
      </c>
      <c r="C20" s="13"/>
      <c r="D20" s="8">
        <f>+D21+D22</f>
        <v>316201378.78999996</v>
      </c>
      <c r="E20" s="8">
        <f>+E21+E22</f>
        <v>316201378.78999996</v>
      </c>
      <c r="H20" s="51"/>
      <c r="I20" s="51"/>
      <c r="J20" s="51"/>
      <c r="K20" s="51"/>
      <c r="L20" s="53"/>
      <c r="M20" s="53"/>
      <c r="N20" s="62"/>
      <c r="O20" s="63"/>
      <c r="P20" s="63"/>
      <c r="Q20" s="63"/>
      <c r="R20" s="63"/>
      <c r="S20" s="63"/>
    </row>
    <row r="21" spans="1:19" ht="22.5" x14ac:dyDescent="0.25">
      <c r="A21" s="4"/>
      <c r="B21" s="9" t="s">
        <v>15</v>
      </c>
      <c r="C21" s="13"/>
      <c r="D21" s="6">
        <v>253240136.47999999</v>
      </c>
      <c r="E21" s="6">
        <v>253240136.47999999</v>
      </c>
      <c r="H21" s="53"/>
      <c r="I21" s="53"/>
      <c r="J21" s="50"/>
      <c r="K21" s="54"/>
      <c r="L21" s="53"/>
      <c r="M21" s="53"/>
      <c r="N21" s="62"/>
      <c r="O21" s="63"/>
      <c r="P21" s="63"/>
      <c r="Q21" s="63"/>
      <c r="R21" s="63"/>
      <c r="S21" s="63"/>
    </row>
    <row r="22" spans="1:19" ht="22.5" x14ac:dyDescent="0.25">
      <c r="A22" s="4"/>
      <c r="B22" s="9" t="s">
        <v>16</v>
      </c>
      <c r="C22" s="13"/>
      <c r="D22" s="6">
        <v>62961242.310000002</v>
      </c>
      <c r="E22" s="6">
        <v>62961242.310000002</v>
      </c>
      <c r="H22" s="53"/>
      <c r="I22" s="51"/>
      <c r="J22" s="51"/>
      <c r="K22" s="51"/>
      <c r="L22" s="53"/>
      <c r="M22" s="53"/>
      <c r="N22" s="1"/>
    </row>
    <row r="23" spans="1:19" x14ac:dyDescent="0.25">
      <c r="A23" s="4"/>
      <c r="B23" s="5"/>
      <c r="C23" s="6"/>
      <c r="D23" s="6"/>
      <c r="E23" s="6"/>
      <c r="H23" s="51"/>
      <c r="I23" s="51"/>
      <c r="J23" s="51"/>
      <c r="K23" s="51"/>
      <c r="L23" s="53"/>
      <c r="M23" s="53"/>
      <c r="N23" s="1"/>
    </row>
    <row r="24" spans="1:19" x14ac:dyDescent="0.25">
      <c r="A24" s="352"/>
      <c r="B24" s="7" t="s">
        <v>17</v>
      </c>
      <c r="C24" s="14">
        <f>+C11-C16+C20</f>
        <v>0</v>
      </c>
      <c r="D24" s="14">
        <f t="shared" ref="D24:E24" si="2">+D11-D16+D20</f>
        <v>830379192.60000134</v>
      </c>
      <c r="E24" s="14">
        <f t="shared" si="2"/>
        <v>1288829575.749999</v>
      </c>
      <c r="H24" s="52"/>
      <c r="I24" s="51"/>
      <c r="J24" s="51"/>
      <c r="K24" s="51"/>
      <c r="L24" s="41"/>
      <c r="M24" s="41"/>
      <c r="N24" s="1"/>
    </row>
    <row r="25" spans="1:19" x14ac:dyDescent="0.25">
      <c r="A25" s="352"/>
      <c r="B25" s="7"/>
      <c r="C25" s="15"/>
      <c r="D25" s="15"/>
      <c r="E25" s="15"/>
      <c r="H25" s="52"/>
      <c r="I25" s="51"/>
      <c r="J25" s="51"/>
      <c r="K25" s="51"/>
      <c r="L25" s="41"/>
      <c r="M25" s="41"/>
      <c r="N25" s="1"/>
    </row>
    <row r="26" spans="1:19" x14ac:dyDescent="0.25">
      <c r="A26" s="352"/>
      <c r="B26" s="7" t="s">
        <v>18</v>
      </c>
      <c r="C26" s="14">
        <f>+C24-C14</f>
        <v>27011743</v>
      </c>
      <c r="D26" s="14">
        <f t="shared" ref="D26:E26" si="3">+D24-D14</f>
        <v>-510609429.88999867</v>
      </c>
      <c r="E26" s="14">
        <f t="shared" si="3"/>
        <v>-52159046.740000963</v>
      </c>
      <c r="H26" s="40"/>
      <c r="I26" s="41"/>
      <c r="J26" s="41"/>
      <c r="K26" s="41"/>
      <c r="L26" s="41"/>
      <c r="M26" s="41"/>
      <c r="N26" s="1"/>
    </row>
    <row r="27" spans="1:19" x14ac:dyDescent="0.25">
      <c r="A27" s="352"/>
      <c r="B27" s="7"/>
      <c r="C27" s="15"/>
      <c r="D27" s="15"/>
      <c r="E27" s="15"/>
      <c r="H27" s="40"/>
      <c r="I27" s="41"/>
      <c r="J27" s="41"/>
      <c r="K27" s="41"/>
      <c r="L27" s="41"/>
      <c r="M27" s="41"/>
      <c r="N27" s="1"/>
    </row>
    <row r="28" spans="1:19" ht="22.5" x14ac:dyDescent="0.25">
      <c r="A28" s="4"/>
      <c r="B28" s="7" t="s">
        <v>19</v>
      </c>
      <c r="C28" s="8">
        <f>+C26-C20</f>
        <v>27011743</v>
      </c>
      <c r="D28" s="8">
        <f t="shared" ref="D28:E28" si="4">+D26-D20</f>
        <v>-826810808.67999864</v>
      </c>
      <c r="E28" s="8">
        <f t="shared" si="4"/>
        <v>-368360425.53000093</v>
      </c>
      <c r="H28" s="40"/>
      <c r="I28" s="41"/>
      <c r="J28" s="41"/>
      <c r="K28" s="41"/>
      <c r="L28" s="41"/>
      <c r="M28" s="41"/>
      <c r="N28" s="1"/>
    </row>
    <row r="29" spans="1:19" ht="15.75" thickBot="1" x14ac:dyDescent="0.3">
      <c r="A29" s="16"/>
      <c r="B29" s="17"/>
      <c r="C29" s="18"/>
      <c r="D29" s="18"/>
      <c r="E29" s="18"/>
      <c r="H29" s="40"/>
      <c r="I29" s="41"/>
      <c r="J29" s="41"/>
      <c r="K29" s="41"/>
      <c r="L29" s="41"/>
      <c r="M29" s="41"/>
      <c r="N29" s="1"/>
    </row>
    <row r="30" spans="1:19" ht="4.5" customHeight="1" thickBot="1" x14ac:dyDescent="0.3">
      <c r="A30" s="353"/>
      <c r="B30" s="353"/>
      <c r="C30" s="353"/>
      <c r="D30" s="353"/>
      <c r="E30" s="353"/>
      <c r="I30" s="1"/>
      <c r="J30" s="1"/>
      <c r="K30" s="1"/>
      <c r="L30" s="1"/>
      <c r="M30" s="1"/>
      <c r="N30" s="1"/>
    </row>
    <row r="31" spans="1:19" ht="15.75" thickBot="1" x14ac:dyDescent="0.3">
      <c r="A31" s="354" t="s">
        <v>20</v>
      </c>
      <c r="B31" s="355"/>
      <c r="C31" s="47" t="s">
        <v>21</v>
      </c>
      <c r="D31" s="47" t="s">
        <v>4</v>
      </c>
      <c r="E31" s="47" t="s">
        <v>22</v>
      </c>
      <c r="I31" s="1"/>
      <c r="J31" s="1"/>
      <c r="K31" s="1"/>
      <c r="L31" s="1"/>
      <c r="M31" s="1"/>
      <c r="N31" s="1"/>
    </row>
    <row r="32" spans="1:19" x14ac:dyDescent="0.25">
      <c r="A32" s="4"/>
      <c r="B32" s="5"/>
      <c r="C32" s="6"/>
      <c r="D32" s="6"/>
      <c r="E32" s="6"/>
      <c r="I32" s="1"/>
      <c r="J32" s="1"/>
      <c r="K32" s="1"/>
      <c r="L32" s="1"/>
      <c r="M32" s="1"/>
      <c r="N32" s="1"/>
    </row>
    <row r="33" spans="1:14" x14ac:dyDescent="0.25">
      <c r="A33" s="356"/>
      <c r="B33" s="7" t="s">
        <v>23</v>
      </c>
      <c r="C33" s="14">
        <f>+C34+C35</f>
        <v>251160576</v>
      </c>
      <c r="D33" s="14">
        <f t="shared" ref="D33:E33" si="5">+D34+D35</f>
        <v>186072465.80000001</v>
      </c>
      <c r="E33" s="14">
        <f t="shared" si="5"/>
        <v>186072465.80000001</v>
      </c>
      <c r="I33" s="56"/>
      <c r="J33" s="1"/>
      <c r="K33" s="1"/>
      <c r="L33" s="1"/>
      <c r="M33" s="1"/>
      <c r="N33" s="1"/>
    </row>
    <row r="34" spans="1:14" ht="22.5" x14ac:dyDescent="0.25">
      <c r="A34" s="356"/>
      <c r="B34" s="9" t="s">
        <v>24</v>
      </c>
      <c r="C34" s="15">
        <v>251160576</v>
      </c>
      <c r="D34" s="15">
        <v>186072465.80000001</v>
      </c>
      <c r="E34" s="15">
        <v>186072465.80000001</v>
      </c>
      <c r="H34" s="56"/>
      <c r="J34" s="56"/>
    </row>
    <row r="35" spans="1:14" x14ac:dyDescent="0.25">
      <c r="A35" s="356"/>
      <c r="B35" s="9" t="s">
        <v>25</v>
      </c>
      <c r="C35" s="15">
        <v>0</v>
      </c>
      <c r="D35" s="15">
        <v>0</v>
      </c>
      <c r="E35" s="15">
        <v>0</v>
      </c>
      <c r="H35" s="56"/>
      <c r="I35" s="56"/>
      <c r="J35" s="56"/>
    </row>
    <row r="36" spans="1:14" x14ac:dyDescent="0.25">
      <c r="A36" s="10"/>
      <c r="B36" s="7"/>
      <c r="C36" s="6"/>
      <c r="D36" s="6"/>
      <c r="E36" s="6"/>
      <c r="H36" s="40"/>
      <c r="I36" s="56"/>
      <c r="J36" s="1"/>
    </row>
    <row r="37" spans="1:14" x14ac:dyDescent="0.25">
      <c r="A37" s="10"/>
      <c r="B37" s="7" t="s">
        <v>26</v>
      </c>
      <c r="C37" s="8">
        <f>+C28+C33</f>
        <v>278172319</v>
      </c>
      <c r="D37" s="8">
        <f t="shared" ref="D37:E37" si="6">+D28+D33</f>
        <v>-640738342.87999868</v>
      </c>
      <c r="E37" s="8">
        <f t="shared" si="6"/>
        <v>-182287959.73000091</v>
      </c>
    </row>
    <row r="38" spans="1:14" ht="15.75" thickBot="1" x14ac:dyDescent="0.3">
      <c r="A38" s="19"/>
      <c r="B38" s="17"/>
      <c r="C38" s="20"/>
      <c r="D38" s="20"/>
      <c r="E38" s="20"/>
    </row>
    <row r="39" spans="1:14" ht="3" customHeight="1" thickBot="1" x14ac:dyDescent="0.3"/>
    <row r="40" spans="1:14" x14ac:dyDescent="0.25">
      <c r="A40" s="343" t="s">
        <v>20</v>
      </c>
      <c r="B40" s="344"/>
      <c r="C40" s="347" t="s">
        <v>27</v>
      </c>
      <c r="D40" s="357" t="s">
        <v>4</v>
      </c>
      <c r="E40" s="48" t="s">
        <v>5</v>
      </c>
    </row>
    <row r="41" spans="1:14" ht="15.75" thickBot="1" x14ac:dyDescent="0.3">
      <c r="A41" s="345"/>
      <c r="B41" s="346"/>
      <c r="C41" s="348"/>
      <c r="D41" s="358"/>
      <c r="E41" s="49" t="s">
        <v>22</v>
      </c>
    </row>
    <row r="42" spans="1:14" x14ac:dyDescent="0.25">
      <c r="A42" s="21"/>
      <c r="B42" s="22"/>
      <c r="C42" s="23"/>
      <c r="D42" s="23"/>
      <c r="E42" s="23"/>
    </row>
    <row r="43" spans="1:14" x14ac:dyDescent="0.25">
      <c r="A43" s="24"/>
      <c r="B43" s="25" t="s">
        <v>28</v>
      </c>
      <c r="C43" s="26">
        <f>+C44+C45</f>
        <v>0</v>
      </c>
      <c r="D43" s="26">
        <f t="shared" ref="D43:E43" si="7">+D44+D45</f>
        <v>1363638442.46</v>
      </c>
      <c r="E43" s="26">
        <f t="shared" si="7"/>
        <v>1363638442.46</v>
      </c>
    </row>
    <row r="44" spans="1:14" x14ac:dyDescent="0.25">
      <c r="A44" s="349"/>
      <c r="B44" s="27" t="s">
        <v>29</v>
      </c>
      <c r="C44" s="28">
        <v>0</v>
      </c>
      <c r="D44" s="28">
        <v>1363638442.46</v>
      </c>
      <c r="E44" s="55">
        <v>1363638442.46</v>
      </c>
    </row>
    <row r="45" spans="1:14" ht="22.5" x14ac:dyDescent="0.25">
      <c r="A45" s="349"/>
      <c r="B45" s="9" t="s">
        <v>30</v>
      </c>
      <c r="C45" s="28">
        <v>0</v>
      </c>
      <c r="D45" s="28">
        <v>0</v>
      </c>
      <c r="E45" s="28">
        <v>0</v>
      </c>
    </row>
    <row r="46" spans="1:14" x14ac:dyDescent="0.25">
      <c r="A46" s="350"/>
      <c r="B46" s="25" t="s">
        <v>31</v>
      </c>
      <c r="C46" s="29">
        <f>+C47+C48</f>
        <v>27011743</v>
      </c>
      <c r="D46" s="29">
        <f t="shared" ref="D46:E46" si="8">+D47+D48</f>
        <v>22649819.969999999</v>
      </c>
      <c r="E46" s="29">
        <f t="shared" si="8"/>
        <v>22649819.969999999</v>
      </c>
    </row>
    <row r="47" spans="1:14" x14ac:dyDescent="0.25">
      <c r="A47" s="350"/>
      <c r="B47" s="27" t="s">
        <v>32</v>
      </c>
      <c r="C47" s="28">
        <v>27011743</v>
      </c>
      <c r="D47" s="28">
        <v>22649819.969999999</v>
      </c>
      <c r="E47" s="64">
        <v>22649819.969999999</v>
      </c>
      <c r="H47" s="57"/>
      <c r="I47" s="57"/>
    </row>
    <row r="48" spans="1:14" x14ac:dyDescent="0.25">
      <c r="A48" s="350"/>
      <c r="B48" s="27" t="s">
        <v>33</v>
      </c>
      <c r="C48" s="28">
        <v>0</v>
      </c>
      <c r="D48" s="28">
        <v>0</v>
      </c>
      <c r="E48" s="28">
        <v>0</v>
      </c>
    </row>
    <row r="49" spans="1:5" x14ac:dyDescent="0.25">
      <c r="A49" s="24"/>
      <c r="B49" s="25"/>
      <c r="C49" s="23"/>
      <c r="D49" s="23"/>
      <c r="E49" s="23"/>
    </row>
    <row r="50" spans="1:5" x14ac:dyDescent="0.25">
      <c r="A50" s="350"/>
      <c r="B50" s="60" t="s">
        <v>34</v>
      </c>
      <c r="C50" s="58">
        <f>+C43-C46</f>
        <v>-27011743</v>
      </c>
      <c r="D50" s="58">
        <f t="shared" ref="D50:E50" si="9">+D43-D46</f>
        <v>1340988622.49</v>
      </c>
      <c r="E50" s="58">
        <f t="shared" si="9"/>
        <v>1340988622.49</v>
      </c>
    </row>
    <row r="51" spans="1:5" ht="15.75" thickBot="1" x14ac:dyDescent="0.3">
      <c r="A51" s="351"/>
      <c r="B51" s="61"/>
      <c r="C51" s="59"/>
      <c r="D51" s="59"/>
      <c r="E51" s="59"/>
    </row>
    <row r="52" spans="1:5" ht="6.75" customHeight="1" thickBot="1" x14ac:dyDescent="0.3"/>
    <row r="53" spans="1:5" x14ac:dyDescent="0.25">
      <c r="A53" s="343" t="s">
        <v>20</v>
      </c>
      <c r="B53" s="344"/>
      <c r="C53" s="48" t="s">
        <v>3</v>
      </c>
      <c r="D53" s="357" t="s">
        <v>4</v>
      </c>
      <c r="E53" s="48" t="s">
        <v>5</v>
      </c>
    </row>
    <row r="54" spans="1:5" ht="15.75" thickBot="1" x14ac:dyDescent="0.3">
      <c r="A54" s="345"/>
      <c r="B54" s="346"/>
      <c r="C54" s="49" t="s">
        <v>21</v>
      </c>
      <c r="D54" s="358"/>
      <c r="E54" s="49" t="s">
        <v>22</v>
      </c>
    </row>
    <row r="55" spans="1:5" x14ac:dyDescent="0.25">
      <c r="A55" s="360"/>
      <c r="B55" s="361"/>
      <c r="C55" s="23"/>
      <c r="D55" s="23"/>
      <c r="E55" s="23"/>
    </row>
    <row r="56" spans="1:5" x14ac:dyDescent="0.25">
      <c r="A56" s="349"/>
      <c r="B56" s="362" t="s">
        <v>35</v>
      </c>
      <c r="C56" s="359">
        <f>C12</f>
        <v>9629030696</v>
      </c>
      <c r="D56" s="359">
        <f t="shared" ref="D56:E56" si="10">D12</f>
        <v>11142819741.110001</v>
      </c>
      <c r="E56" s="359">
        <f t="shared" si="10"/>
        <v>11142819741.110001</v>
      </c>
    </row>
    <row r="57" spans="1:5" x14ac:dyDescent="0.25">
      <c r="A57" s="349"/>
      <c r="B57" s="362"/>
      <c r="C57" s="359"/>
      <c r="D57" s="359"/>
      <c r="E57" s="359"/>
    </row>
    <row r="58" spans="1:5" ht="22.5" x14ac:dyDescent="0.25">
      <c r="A58" s="349"/>
      <c r="B58" s="30" t="s">
        <v>36</v>
      </c>
      <c r="C58" s="28">
        <f>+C59-C60</f>
        <v>-27011743</v>
      </c>
      <c r="D58" s="28">
        <f t="shared" ref="D58:E58" si="11">+D59-D60</f>
        <v>1340988622.49</v>
      </c>
      <c r="E58" s="28">
        <f t="shared" si="11"/>
        <v>1340988622.49</v>
      </c>
    </row>
    <row r="59" spans="1:5" x14ac:dyDescent="0.25">
      <c r="A59" s="349"/>
      <c r="B59" s="9" t="s">
        <v>29</v>
      </c>
      <c r="C59" s="28">
        <f>C44</f>
        <v>0</v>
      </c>
      <c r="D59" s="28">
        <f t="shared" ref="D59:E59" si="12">D44</f>
        <v>1363638442.46</v>
      </c>
      <c r="E59" s="28">
        <f t="shared" si="12"/>
        <v>1363638442.46</v>
      </c>
    </row>
    <row r="60" spans="1:5" x14ac:dyDescent="0.25">
      <c r="A60" s="349"/>
      <c r="B60" s="27" t="s">
        <v>32</v>
      </c>
      <c r="C60" s="28">
        <f>C47</f>
        <v>27011743</v>
      </c>
      <c r="D60" s="28">
        <f t="shared" ref="D60:E60" si="13">D47</f>
        <v>22649819.969999999</v>
      </c>
      <c r="E60" s="28">
        <f t="shared" si="13"/>
        <v>22649819.969999999</v>
      </c>
    </row>
    <row r="61" spans="1:5" x14ac:dyDescent="0.25">
      <c r="A61" s="349"/>
      <c r="B61" s="31"/>
      <c r="C61" s="28"/>
      <c r="D61" s="28"/>
      <c r="E61" s="28"/>
    </row>
    <row r="62" spans="1:5" x14ac:dyDescent="0.25">
      <c r="A62" s="21"/>
      <c r="B62" s="31" t="s">
        <v>12</v>
      </c>
      <c r="C62" s="23">
        <f>C17</f>
        <v>9602018953</v>
      </c>
      <c r="D62" s="23">
        <f t="shared" ref="D62:E62" si="14">D17</f>
        <v>12087079920.530001</v>
      </c>
      <c r="E62" s="23">
        <f t="shared" si="14"/>
        <v>11630788423.480001</v>
      </c>
    </row>
    <row r="63" spans="1:5" x14ac:dyDescent="0.25">
      <c r="A63" s="21"/>
      <c r="B63" s="31"/>
      <c r="C63" s="23"/>
      <c r="D63" s="23"/>
      <c r="E63" s="23"/>
    </row>
    <row r="64" spans="1:5" x14ac:dyDescent="0.25">
      <c r="A64" s="21"/>
      <c r="B64" s="32" t="s">
        <v>15</v>
      </c>
      <c r="C64" s="33"/>
      <c r="D64" s="23">
        <f>D21</f>
        <v>253240136.47999999</v>
      </c>
      <c r="E64" s="23">
        <f>E21</f>
        <v>253240136.47999999</v>
      </c>
    </row>
    <row r="65" spans="1:13" x14ac:dyDescent="0.25">
      <c r="A65" s="21"/>
      <c r="B65" s="31"/>
      <c r="C65" s="23"/>
      <c r="D65" s="23"/>
      <c r="E65" s="23"/>
    </row>
    <row r="66" spans="1:13" ht="22.5" x14ac:dyDescent="0.25">
      <c r="A66" s="350"/>
      <c r="B66" s="34" t="s">
        <v>37</v>
      </c>
      <c r="C66" s="29">
        <f>+C56+C58-C62+C64</f>
        <v>0</v>
      </c>
      <c r="D66" s="29">
        <f t="shared" ref="D66:E66" si="15">+D56+D58-D62+D64</f>
        <v>649968579.54999971</v>
      </c>
      <c r="E66" s="42">
        <f t="shared" si="15"/>
        <v>1106260076.599999</v>
      </c>
      <c r="G66" s="1"/>
      <c r="K66" s="1"/>
      <c r="L66" s="1"/>
      <c r="M66" s="1"/>
    </row>
    <row r="67" spans="1:13" x14ac:dyDescent="0.25">
      <c r="A67" s="350"/>
      <c r="B67" s="35"/>
      <c r="C67" s="29"/>
      <c r="D67" s="29"/>
      <c r="E67" s="29"/>
      <c r="G67" s="1"/>
    </row>
    <row r="68" spans="1:13" ht="22.5" x14ac:dyDescent="0.25">
      <c r="A68" s="350"/>
      <c r="B68" s="34" t="s">
        <v>38</v>
      </c>
      <c r="C68" s="29">
        <f>+C66-C58</f>
        <v>27011743</v>
      </c>
      <c r="D68" s="29">
        <f t="shared" ref="D68:E68" si="16">+D66-D58</f>
        <v>-691020042.9400003</v>
      </c>
      <c r="E68" s="29">
        <f t="shared" si="16"/>
        <v>-234728545.89000106</v>
      </c>
      <c r="G68" s="1"/>
    </row>
    <row r="69" spans="1:13" ht="15.75" thickBot="1" x14ac:dyDescent="0.3">
      <c r="A69" s="351"/>
      <c r="B69" s="36"/>
      <c r="C69" s="37"/>
      <c r="D69" s="37"/>
      <c r="E69" s="37"/>
      <c r="G69" s="1"/>
    </row>
    <row r="70" spans="1:13" ht="4.5" customHeight="1" thickBot="1" x14ac:dyDescent="0.3"/>
    <row r="71" spans="1:13" x14ac:dyDescent="0.25">
      <c r="A71" s="343" t="s">
        <v>20</v>
      </c>
      <c r="B71" s="344"/>
      <c r="C71" s="347" t="s">
        <v>27</v>
      </c>
      <c r="D71" s="357" t="s">
        <v>4</v>
      </c>
      <c r="E71" s="48" t="s">
        <v>5</v>
      </c>
    </row>
    <row r="72" spans="1:13" ht="15.75" thickBot="1" x14ac:dyDescent="0.3">
      <c r="A72" s="345"/>
      <c r="B72" s="346"/>
      <c r="C72" s="348"/>
      <c r="D72" s="358"/>
      <c r="E72" s="49" t="s">
        <v>22</v>
      </c>
    </row>
    <row r="73" spans="1:13" x14ac:dyDescent="0.25">
      <c r="A73" s="360"/>
      <c r="B73" s="361"/>
      <c r="C73" s="23"/>
      <c r="D73" s="23"/>
      <c r="E73" s="23"/>
    </row>
    <row r="74" spans="1:13" x14ac:dyDescent="0.25">
      <c r="A74" s="349"/>
      <c r="B74" s="362" t="s">
        <v>10</v>
      </c>
      <c r="C74" s="359">
        <f>C13</f>
        <v>9961961261</v>
      </c>
      <c r="D74" s="359">
        <f t="shared" ref="D74:E74" si="17">D13</f>
        <v>13161386798.41</v>
      </c>
      <c r="E74" s="359">
        <f t="shared" si="17"/>
        <v>13161386798.41</v>
      </c>
    </row>
    <row r="75" spans="1:13" x14ac:dyDescent="0.25">
      <c r="A75" s="349"/>
      <c r="B75" s="362"/>
      <c r="C75" s="359"/>
      <c r="D75" s="359"/>
      <c r="E75" s="359"/>
    </row>
    <row r="76" spans="1:13" ht="22.5" x14ac:dyDescent="0.25">
      <c r="A76" s="349"/>
      <c r="B76" s="38" t="s">
        <v>39</v>
      </c>
      <c r="C76" s="28">
        <f>+C77-C78</f>
        <v>0</v>
      </c>
      <c r="D76" s="28">
        <f t="shared" ref="D76:E76" si="18">+D77-D78</f>
        <v>0</v>
      </c>
      <c r="E76" s="28">
        <f t="shared" si="18"/>
        <v>0</v>
      </c>
    </row>
    <row r="77" spans="1:13" ht="22.5" x14ac:dyDescent="0.25">
      <c r="A77" s="349"/>
      <c r="B77" s="9" t="s">
        <v>30</v>
      </c>
      <c r="C77" s="28">
        <f>C45</f>
        <v>0</v>
      </c>
      <c r="D77" s="28">
        <f t="shared" ref="D77:E77" si="19">D45</f>
        <v>0</v>
      </c>
      <c r="E77" s="28">
        <f t="shared" si="19"/>
        <v>0</v>
      </c>
      <c r="K77" s="1"/>
    </row>
    <row r="78" spans="1:13" x14ac:dyDescent="0.25">
      <c r="A78" s="349"/>
      <c r="B78" s="27" t="s">
        <v>33</v>
      </c>
      <c r="C78" s="28">
        <f>C48</f>
        <v>0</v>
      </c>
      <c r="D78" s="28">
        <f t="shared" ref="D78:E78" si="20">D48</f>
        <v>0</v>
      </c>
      <c r="E78" s="28">
        <f t="shared" si="20"/>
        <v>0</v>
      </c>
    </row>
    <row r="79" spans="1:13" x14ac:dyDescent="0.25">
      <c r="A79" s="349"/>
      <c r="B79" s="31"/>
      <c r="C79" s="28"/>
      <c r="D79" s="28"/>
      <c r="E79" s="28"/>
    </row>
    <row r="80" spans="1:13" x14ac:dyDescent="0.25">
      <c r="A80" s="21"/>
      <c r="B80" s="31" t="s">
        <v>40</v>
      </c>
      <c r="C80" s="23">
        <f>C18</f>
        <v>9961961261</v>
      </c>
      <c r="D80" s="23">
        <f t="shared" ref="D80:E80" si="21">D18</f>
        <v>13043937427.67</v>
      </c>
      <c r="E80" s="23">
        <f t="shared" si="21"/>
        <v>13041778541.57</v>
      </c>
    </row>
    <row r="81" spans="1:10" x14ac:dyDescent="0.25">
      <c r="A81" s="21"/>
      <c r="B81" s="31"/>
      <c r="C81" s="23"/>
      <c r="D81" s="23"/>
      <c r="E81" s="23"/>
    </row>
    <row r="82" spans="1:10" ht="22.5" x14ac:dyDescent="0.25">
      <c r="A82" s="21"/>
      <c r="B82" s="38" t="s">
        <v>16</v>
      </c>
      <c r="C82" s="33"/>
      <c r="D82" s="23">
        <f>D22</f>
        <v>62961242.310000002</v>
      </c>
      <c r="E82" s="23">
        <f>E22</f>
        <v>62961242.310000002</v>
      </c>
    </row>
    <row r="83" spans="1:10" x14ac:dyDescent="0.25">
      <c r="A83" s="21"/>
      <c r="B83" s="31"/>
      <c r="C83" s="23"/>
      <c r="D83" s="23"/>
      <c r="E83" s="23"/>
    </row>
    <row r="84" spans="1:10" ht="22.5" x14ac:dyDescent="0.25">
      <c r="A84" s="350"/>
      <c r="B84" s="34" t="s">
        <v>41</v>
      </c>
      <c r="C84" s="29">
        <f>+C74+C76-C80+C82</f>
        <v>0</v>
      </c>
      <c r="D84" s="29">
        <f t="shared" ref="D84:E84" si="22">+D74+D76-D80+D82</f>
        <v>180410613.04999977</v>
      </c>
      <c r="E84" s="29">
        <f t="shared" si="22"/>
        <v>182569499.15000015</v>
      </c>
      <c r="H84" s="1"/>
      <c r="I84" s="1"/>
      <c r="J84" s="1"/>
    </row>
    <row r="85" spans="1:10" x14ac:dyDescent="0.25">
      <c r="A85" s="350"/>
      <c r="B85" s="35"/>
      <c r="C85" s="29"/>
      <c r="D85" s="29"/>
      <c r="E85" s="29"/>
      <c r="I85" s="1"/>
      <c r="J85" s="1"/>
    </row>
    <row r="86" spans="1:10" ht="22.5" x14ac:dyDescent="0.25">
      <c r="A86" s="350"/>
      <c r="B86" s="34" t="s">
        <v>42</v>
      </c>
      <c r="C86" s="29">
        <f>+C84-C76</f>
        <v>0</v>
      </c>
      <c r="D86" s="29">
        <f t="shared" ref="D86:E86" si="23">+D84-D76</f>
        <v>180410613.04999977</v>
      </c>
      <c r="E86" s="29">
        <f t="shared" si="23"/>
        <v>182569499.15000015</v>
      </c>
      <c r="G86" s="1"/>
    </row>
    <row r="87" spans="1:10" ht="15.75" thickBot="1" x14ac:dyDescent="0.3">
      <c r="A87" s="351"/>
      <c r="B87" s="36"/>
      <c r="C87" s="37"/>
      <c r="D87" s="37"/>
      <c r="E87" s="37"/>
    </row>
    <row r="90" spans="1:10" x14ac:dyDescent="0.25">
      <c r="B90" s="43"/>
      <c r="C90" s="44"/>
      <c r="D90" s="44"/>
      <c r="E90" s="44"/>
    </row>
    <row r="91" spans="1:10" x14ac:dyDescent="0.25">
      <c r="B91" s="44"/>
      <c r="C91" s="44"/>
      <c r="D91" s="44"/>
      <c r="E91" s="44"/>
    </row>
    <row r="92" spans="1:10" ht="74.25" customHeight="1" x14ac:dyDescent="0.25">
      <c r="B92" s="363"/>
      <c r="C92" s="363"/>
      <c r="D92" s="363"/>
      <c r="E92" s="363"/>
    </row>
    <row r="93" spans="1:10" ht="8.25" customHeight="1" x14ac:dyDescent="0.25">
      <c r="B93" s="44"/>
      <c r="C93" s="44"/>
      <c r="D93" s="44"/>
      <c r="E93" s="44"/>
    </row>
  </sheetData>
  <mergeCells count="38">
    <mergeCell ref="A84:A87"/>
    <mergeCell ref="B92:E92"/>
    <mergeCell ref="A74:A75"/>
    <mergeCell ref="B74:B75"/>
    <mergeCell ref="C74:C75"/>
    <mergeCell ref="D74:D75"/>
    <mergeCell ref="E74:E75"/>
    <mergeCell ref="A76:A79"/>
    <mergeCell ref="A73:B73"/>
    <mergeCell ref="A53:B54"/>
    <mergeCell ref="D53:D54"/>
    <mergeCell ref="A55:B55"/>
    <mergeCell ref="A56:A57"/>
    <mergeCell ref="B56:B57"/>
    <mergeCell ref="C56:C57"/>
    <mergeCell ref="D56:D57"/>
    <mergeCell ref="E56:E57"/>
    <mergeCell ref="A58:A61"/>
    <mergeCell ref="A66:A69"/>
    <mergeCell ref="A71:B72"/>
    <mergeCell ref="C71:C72"/>
    <mergeCell ref="D71:D72"/>
    <mergeCell ref="A44:A45"/>
    <mergeCell ref="A46:A48"/>
    <mergeCell ref="A50:A51"/>
    <mergeCell ref="A24:A27"/>
    <mergeCell ref="A30:E30"/>
    <mergeCell ref="A31:B31"/>
    <mergeCell ref="A33:A35"/>
    <mergeCell ref="A40:B41"/>
    <mergeCell ref="C40:C41"/>
    <mergeCell ref="D40:D41"/>
    <mergeCell ref="A3:E3"/>
    <mergeCell ref="A4:E4"/>
    <mergeCell ref="A5:E5"/>
    <mergeCell ref="A6:E6"/>
    <mergeCell ref="A8:B9"/>
    <mergeCell ref="D8:D9"/>
  </mergeCells>
  <pageMargins left="0.70866141732283472" right="0.70866141732283472" top="0.55118110236220474" bottom="0.74803149606299213" header="0.31496062992125984" footer="0.31496062992125984"/>
  <pageSetup scale="80" fitToHeight="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1A4F-5BBF-4CD2-BB2C-BECF4D91D620}">
  <sheetPr>
    <pageSetUpPr fitToPage="1"/>
  </sheetPr>
  <dimension ref="A1:W83"/>
  <sheetViews>
    <sheetView workbookViewId="0">
      <selection activeCell="J29" sqref="J29"/>
    </sheetView>
  </sheetViews>
  <sheetFormatPr baseColWidth="10" defaultRowHeight="15" x14ac:dyDescent="0.25"/>
  <cols>
    <col min="1" max="1" width="1.140625" style="120" customWidth="1"/>
    <col min="2" max="2" width="4.28515625" style="120" customWidth="1"/>
    <col min="3" max="3" width="1.5703125" style="120" customWidth="1"/>
    <col min="4" max="4" width="4.28515625" style="120" customWidth="1"/>
    <col min="5" max="5" width="26.42578125" style="120" customWidth="1"/>
    <col min="6" max="6" width="2.85546875" style="120" customWidth="1"/>
    <col min="7" max="7" width="6.28515625" style="120" customWidth="1"/>
    <col min="8" max="8" width="10.28515625" style="120" customWidth="1"/>
    <col min="9" max="9" width="2.140625" style="120" customWidth="1"/>
    <col min="10" max="10" width="18.85546875" style="120" customWidth="1"/>
    <col min="11" max="11" width="14.140625" style="120" bestFit="1" customWidth="1"/>
    <col min="12" max="12" width="1" style="120" hidden="1" customWidth="1"/>
    <col min="13" max="13" width="10.5703125" style="120" customWidth="1"/>
    <col min="14" max="14" width="0.5703125" style="120" customWidth="1"/>
    <col min="15" max="15" width="4.28515625" style="120" customWidth="1"/>
    <col min="16" max="16" width="0.85546875" style="120" customWidth="1"/>
    <col min="17" max="17" width="15.42578125" style="120" customWidth="1"/>
    <col min="18" max="18" width="15" style="120" bestFit="1" customWidth="1"/>
    <col min="19" max="19" width="3.7109375" style="120" customWidth="1"/>
    <col min="20" max="20" width="1" style="120" customWidth="1"/>
    <col min="21" max="21" width="10.85546875" style="120" customWidth="1"/>
    <col min="22" max="22" width="0" style="120" hidden="1" customWidth="1"/>
    <col min="23" max="16384" width="11.42578125" style="120"/>
  </cols>
  <sheetData>
    <row r="1" spans="1:21" ht="0.95" customHeight="1" x14ac:dyDescent="0.25">
      <c r="A1" s="102"/>
      <c r="B1" s="103"/>
      <c r="C1" s="103"/>
      <c r="D1" s="103"/>
      <c r="E1" s="103"/>
      <c r="F1" s="103"/>
      <c r="G1" s="103"/>
      <c r="H1" s="103"/>
      <c r="I1" s="103"/>
      <c r="J1" s="103"/>
      <c r="K1" s="103"/>
      <c r="L1" s="103"/>
      <c r="M1" s="103"/>
      <c r="N1" s="103"/>
      <c r="O1" s="103"/>
      <c r="P1" s="103"/>
      <c r="Q1" s="103"/>
      <c r="R1" s="103"/>
      <c r="S1" s="103"/>
      <c r="T1" s="103"/>
      <c r="U1" s="104"/>
    </row>
    <row r="2" spans="1:21" ht="0.6" customHeight="1" x14ac:dyDescent="0.25">
      <c r="A2" s="105"/>
      <c r="B2" s="376"/>
      <c r="C2" s="136"/>
      <c r="D2" s="136"/>
      <c r="E2" s="136"/>
      <c r="F2" s="136"/>
      <c r="G2" s="136"/>
      <c r="H2" s="136"/>
      <c r="I2" s="136"/>
      <c r="J2" s="136"/>
      <c r="K2" s="136"/>
      <c r="L2" s="136"/>
      <c r="M2" s="136"/>
      <c r="N2" s="136"/>
      <c r="O2" s="136"/>
      <c r="P2" s="136"/>
      <c r="Q2" s="136"/>
      <c r="R2" s="136"/>
      <c r="S2" s="136"/>
      <c r="T2" s="136"/>
      <c r="U2" s="106"/>
    </row>
    <row r="3" spans="1:21" ht="27" customHeight="1" x14ac:dyDescent="0.25">
      <c r="A3" s="105"/>
      <c r="B3" s="376"/>
      <c r="C3" s="136"/>
      <c r="D3" s="136"/>
      <c r="E3" s="136"/>
      <c r="F3" s="377" t="s">
        <v>166</v>
      </c>
      <c r="G3" s="378"/>
      <c r="H3" s="378"/>
      <c r="I3" s="378"/>
      <c r="J3" s="378"/>
      <c r="K3" s="378"/>
      <c r="L3" s="378"/>
      <c r="M3" s="378"/>
      <c r="N3" s="378"/>
      <c r="O3" s="378"/>
      <c r="P3" s="378"/>
      <c r="Q3" s="136"/>
      <c r="R3" s="136"/>
      <c r="S3" s="136"/>
      <c r="T3" s="136"/>
      <c r="U3" s="106"/>
    </row>
    <row r="4" spans="1:21" ht="2.25" customHeight="1" x14ac:dyDescent="0.25">
      <c r="A4" s="105"/>
      <c r="B4" s="376"/>
      <c r="C4" s="136"/>
      <c r="D4" s="136"/>
      <c r="E4" s="136"/>
      <c r="F4" s="137"/>
      <c r="G4" s="137"/>
      <c r="H4" s="137"/>
      <c r="I4" s="137"/>
      <c r="J4" s="137"/>
      <c r="K4" s="137"/>
      <c r="L4" s="137"/>
      <c r="M4" s="137"/>
      <c r="N4" s="137"/>
      <c r="O4" s="137"/>
      <c r="P4" s="137"/>
      <c r="Q4" s="136"/>
      <c r="R4" s="136"/>
      <c r="S4" s="136"/>
      <c r="T4" s="136"/>
      <c r="U4" s="106"/>
    </row>
    <row r="5" spans="1:21" ht="3.6" customHeight="1" x14ac:dyDescent="0.25">
      <c r="A5" s="105"/>
      <c r="B5" s="376"/>
      <c r="C5" s="136"/>
      <c r="D5" s="136"/>
      <c r="E5" s="136"/>
      <c r="F5" s="377" t="s">
        <v>167</v>
      </c>
      <c r="G5" s="378"/>
      <c r="H5" s="378"/>
      <c r="I5" s="378"/>
      <c r="J5" s="378"/>
      <c r="K5" s="378"/>
      <c r="L5" s="378"/>
      <c r="M5" s="378"/>
      <c r="N5" s="378"/>
      <c r="O5" s="378"/>
      <c r="P5" s="378"/>
      <c r="Q5" s="136"/>
      <c r="R5" s="136"/>
      <c r="S5" s="136"/>
      <c r="T5" s="136"/>
      <c r="U5" s="106"/>
    </row>
    <row r="6" spans="1:21" x14ac:dyDescent="0.25">
      <c r="A6" s="105"/>
      <c r="B6" s="136"/>
      <c r="C6" s="136"/>
      <c r="D6" s="136"/>
      <c r="E6" s="136"/>
      <c r="F6" s="378"/>
      <c r="G6" s="378"/>
      <c r="H6" s="378"/>
      <c r="I6" s="378"/>
      <c r="J6" s="378"/>
      <c r="K6" s="378"/>
      <c r="L6" s="378"/>
      <c r="M6" s="378"/>
      <c r="N6" s="378"/>
      <c r="O6" s="378"/>
      <c r="P6" s="378"/>
      <c r="Q6" s="136"/>
      <c r="R6" s="136"/>
      <c r="S6" s="136"/>
      <c r="T6" s="136"/>
      <c r="U6" s="106"/>
    </row>
    <row r="7" spans="1:21" ht="0.95" customHeight="1" x14ac:dyDescent="0.25">
      <c r="A7" s="105"/>
      <c r="B7" s="136"/>
      <c r="C7" s="136"/>
      <c r="D7" s="136"/>
      <c r="E7" s="136"/>
      <c r="F7" s="136"/>
      <c r="G7" s="136"/>
      <c r="H7" s="136"/>
      <c r="I7" s="136"/>
      <c r="J7" s="136"/>
      <c r="K7" s="136"/>
      <c r="L7" s="136"/>
      <c r="M7" s="136"/>
      <c r="N7" s="136"/>
      <c r="O7" s="136"/>
      <c r="P7" s="136"/>
      <c r="Q7" s="136"/>
      <c r="R7" s="136"/>
      <c r="S7" s="136"/>
      <c r="T7" s="136"/>
      <c r="U7" s="106"/>
    </row>
    <row r="8" spans="1:21" ht="8.85" customHeight="1" x14ac:dyDescent="0.25">
      <c r="A8" s="379" t="s">
        <v>168</v>
      </c>
      <c r="B8" s="380"/>
      <c r="C8" s="380"/>
      <c r="D8" s="380"/>
      <c r="E8" s="380"/>
      <c r="F8" s="380"/>
      <c r="G8" s="380"/>
      <c r="H8" s="380"/>
      <c r="I8" s="381"/>
      <c r="J8" s="382" t="s">
        <v>169</v>
      </c>
      <c r="K8" s="383"/>
      <c r="L8" s="383"/>
      <c r="M8" s="383"/>
      <c r="N8" s="383"/>
      <c r="O8" s="383"/>
      <c r="P8" s="383"/>
      <c r="Q8" s="383"/>
      <c r="R8" s="384"/>
      <c r="S8" s="385" t="s">
        <v>168</v>
      </c>
      <c r="T8" s="380"/>
      <c r="U8" s="381"/>
    </row>
    <row r="9" spans="1:21" ht="25.5" customHeight="1" x14ac:dyDescent="0.25">
      <c r="A9" s="364" t="s">
        <v>20</v>
      </c>
      <c r="B9" s="365"/>
      <c r="C9" s="365"/>
      <c r="D9" s="365"/>
      <c r="E9" s="365"/>
      <c r="F9" s="365"/>
      <c r="G9" s="365"/>
      <c r="H9" s="365"/>
      <c r="I9" s="366"/>
      <c r="J9" s="135" t="s">
        <v>170</v>
      </c>
      <c r="K9" s="135" t="s">
        <v>171</v>
      </c>
      <c r="L9" s="124"/>
      <c r="M9" s="367" t="s">
        <v>172</v>
      </c>
      <c r="N9" s="365"/>
      <c r="O9" s="366"/>
      <c r="P9" s="367" t="s">
        <v>4</v>
      </c>
      <c r="Q9" s="366"/>
      <c r="R9" s="107" t="s">
        <v>173</v>
      </c>
      <c r="S9" s="368" t="s">
        <v>174</v>
      </c>
      <c r="T9" s="365"/>
      <c r="U9" s="366"/>
    </row>
    <row r="10" spans="1:21" ht="7.7" customHeight="1" x14ac:dyDescent="0.25">
      <c r="A10" s="369" t="s">
        <v>175</v>
      </c>
      <c r="B10" s="370"/>
      <c r="C10" s="370"/>
      <c r="D10" s="370"/>
      <c r="E10" s="370"/>
      <c r="F10" s="370"/>
      <c r="G10" s="370"/>
      <c r="H10" s="370"/>
      <c r="I10" s="371"/>
      <c r="J10" s="131" t="s">
        <v>168</v>
      </c>
      <c r="K10" s="131" t="s">
        <v>168</v>
      </c>
      <c r="M10" s="372" t="s">
        <v>168</v>
      </c>
      <c r="N10" s="370"/>
      <c r="O10" s="373"/>
      <c r="P10" s="374" t="s">
        <v>168</v>
      </c>
      <c r="Q10" s="375"/>
      <c r="R10" s="108" t="s">
        <v>168</v>
      </c>
      <c r="S10" s="372" t="s">
        <v>168</v>
      </c>
      <c r="T10" s="370"/>
      <c r="U10" s="371"/>
    </row>
    <row r="11" spans="1:21" ht="7.7" customHeight="1" x14ac:dyDescent="0.25">
      <c r="A11" s="386" t="s">
        <v>176</v>
      </c>
      <c r="B11" s="370"/>
      <c r="C11" s="370"/>
      <c r="D11" s="370"/>
      <c r="E11" s="370"/>
      <c r="F11" s="370"/>
      <c r="G11" s="370"/>
      <c r="H11" s="370"/>
      <c r="I11" s="371"/>
      <c r="J11" s="125">
        <v>1431518703</v>
      </c>
      <c r="K11" s="125">
        <v>0</v>
      </c>
      <c r="M11" s="387">
        <f>J11+K11</f>
        <v>1431518703</v>
      </c>
      <c r="N11" s="370"/>
      <c r="O11" s="373"/>
      <c r="P11" s="109">
        <v>1406514701.75</v>
      </c>
      <c r="Q11" s="125">
        <v>1406514701.75</v>
      </c>
      <c r="R11" s="110">
        <v>1406514701.75</v>
      </c>
      <c r="S11" s="390">
        <f>R11-J11</f>
        <v>-25004001.25</v>
      </c>
      <c r="T11" s="391"/>
      <c r="U11" s="392"/>
    </row>
    <row r="12" spans="1:21" ht="7.7" customHeight="1" x14ac:dyDescent="0.25">
      <c r="A12" s="386" t="s">
        <v>177</v>
      </c>
      <c r="B12" s="370"/>
      <c r="C12" s="370"/>
      <c r="D12" s="370"/>
      <c r="E12" s="370"/>
      <c r="F12" s="370"/>
      <c r="G12" s="370"/>
      <c r="H12" s="370"/>
      <c r="I12" s="371"/>
      <c r="J12" s="125">
        <v>0</v>
      </c>
      <c r="K12" s="125">
        <v>0</v>
      </c>
      <c r="M12" s="387">
        <v>0</v>
      </c>
      <c r="N12" s="370"/>
      <c r="O12" s="373"/>
      <c r="P12" s="109">
        <v>0</v>
      </c>
      <c r="Q12" s="125">
        <v>0</v>
      </c>
      <c r="R12" s="110">
        <v>0</v>
      </c>
      <c r="S12" s="387">
        <v>0</v>
      </c>
      <c r="T12" s="370"/>
      <c r="U12" s="371"/>
    </row>
    <row r="13" spans="1:21" ht="7.7" customHeight="1" x14ac:dyDescent="0.25">
      <c r="A13" s="386" t="s">
        <v>178</v>
      </c>
      <c r="B13" s="370"/>
      <c r="C13" s="370"/>
      <c r="D13" s="370"/>
      <c r="E13" s="370"/>
      <c r="F13" s="370"/>
      <c r="G13" s="370"/>
      <c r="H13" s="370"/>
      <c r="I13" s="371"/>
      <c r="J13" s="125">
        <v>0</v>
      </c>
      <c r="K13" s="125">
        <v>0</v>
      </c>
      <c r="M13" s="387">
        <v>0</v>
      </c>
      <c r="N13" s="370"/>
      <c r="O13" s="373"/>
      <c r="P13" s="109">
        <v>0</v>
      </c>
      <c r="Q13" s="125">
        <v>0</v>
      </c>
      <c r="R13" s="110">
        <v>0</v>
      </c>
      <c r="S13" s="387">
        <v>0</v>
      </c>
      <c r="T13" s="370"/>
      <c r="U13" s="371"/>
    </row>
    <row r="14" spans="1:21" ht="7.7" customHeight="1" x14ac:dyDescent="0.25">
      <c r="A14" s="386" t="s">
        <v>179</v>
      </c>
      <c r="B14" s="370"/>
      <c r="C14" s="370"/>
      <c r="D14" s="370"/>
      <c r="E14" s="370"/>
      <c r="F14" s="370"/>
      <c r="G14" s="370"/>
      <c r="H14" s="370"/>
      <c r="I14" s="371"/>
      <c r="J14" s="125">
        <v>428045654</v>
      </c>
      <c r="K14" s="125">
        <v>2852700</v>
      </c>
      <c r="M14" s="387">
        <f>J14+K14</f>
        <v>430898354</v>
      </c>
      <c r="N14" s="370"/>
      <c r="O14" s="373"/>
      <c r="P14" s="109">
        <v>439841775.63999999</v>
      </c>
      <c r="Q14" s="125">
        <v>439841775.63999999</v>
      </c>
      <c r="R14" s="110">
        <v>439841775.63999999</v>
      </c>
      <c r="S14" s="388">
        <f>R14-J14</f>
        <v>11796121.639999986</v>
      </c>
      <c r="T14" s="389"/>
      <c r="U14" s="390"/>
    </row>
    <row r="15" spans="1:21" ht="7.7" customHeight="1" x14ac:dyDescent="0.25">
      <c r="A15" s="386" t="s">
        <v>180</v>
      </c>
      <c r="B15" s="370"/>
      <c r="C15" s="370"/>
      <c r="D15" s="370"/>
      <c r="E15" s="370"/>
      <c r="F15" s="370"/>
      <c r="G15" s="370"/>
      <c r="H15" s="370"/>
      <c r="I15" s="371"/>
      <c r="J15" s="125">
        <v>97850322</v>
      </c>
      <c r="K15" s="125">
        <v>14856977.51</v>
      </c>
      <c r="M15" s="387">
        <f>J15+K15</f>
        <v>112707299.51000001</v>
      </c>
      <c r="N15" s="370"/>
      <c r="O15" s="373"/>
      <c r="P15" s="109">
        <v>118189318.29000001</v>
      </c>
      <c r="Q15" s="125">
        <v>118189318.29000001</v>
      </c>
      <c r="R15" s="110">
        <v>118189318.29000001</v>
      </c>
      <c r="S15" s="388">
        <f>R15-J15</f>
        <v>20338996.290000007</v>
      </c>
      <c r="T15" s="389"/>
      <c r="U15" s="390"/>
    </row>
    <row r="16" spans="1:21" ht="7.7" customHeight="1" x14ac:dyDescent="0.25">
      <c r="A16" s="386" t="s">
        <v>181</v>
      </c>
      <c r="B16" s="370"/>
      <c r="C16" s="370"/>
      <c r="D16" s="370"/>
      <c r="E16" s="370"/>
      <c r="F16" s="370"/>
      <c r="G16" s="370"/>
      <c r="H16" s="370"/>
      <c r="I16" s="371"/>
      <c r="J16" s="125">
        <f>262198567-J30</f>
        <v>53230677</v>
      </c>
      <c r="K16" s="125">
        <f>105634617.5</f>
        <v>105634617.5</v>
      </c>
      <c r="M16" s="387">
        <f>J16+K16</f>
        <v>158865294.5</v>
      </c>
      <c r="N16" s="370"/>
      <c r="O16" s="373"/>
      <c r="P16" s="109">
        <v>159666305.55000001</v>
      </c>
      <c r="Q16" s="125">
        <v>159666305.55000001</v>
      </c>
      <c r="R16" s="110">
        <v>159666305.55000001</v>
      </c>
      <c r="S16" s="388">
        <f>R16-J16</f>
        <v>106435628.55000001</v>
      </c>
      <c r="T16" s="389"/>
      <c r="U16" s="390"/>
    </row>
    <row r="17" spans="1:21" ht="7.7" customHeight="1" x14ac:dyDescent="0.25">
      <c r="A17" s="386" t="s">
        <v>182</v>
      </c>
      <c r="B17" s="370"/>
      <c r="C17" s="370"/>
      <c r="D17" s="370"/>
      <c r="E17" s="370"/>
      <c r="F17" s="370"/>
      <c r="G17" s="370"/>
      <c r="H17" s="370"/>
      <c r="I17" s="371"/>
      <c r="J17" s="125">
        <v>0</v>
      </c>
      <c r="K17" s="125">
        <v>0</v>
      </c>
      <c r="M17" s="387">
        <f>J17+K17</f>
        <v>0</v>
      </c>
      <c r="N17" s="370"/>
      <c r="O17" s="373"/>
      <c r="P17" s="109">
        <v>0</v>
      </c>
      <c r="Q17" s="125">
        <v>0</v>
      </c>
      <c r="R17" s="110">
        <v>0</v>
      </c>
      <c r="S17" s="387">
        <v>0</v>
      </c>
      <c r="T17" s="370"/>
      <c r="U17" s="371"/>
    </row>
    <row r="18" spans="1:21" ht="7.7" customHeight="1" x14ac:dyDescent="0.25">
      <c r="A18" s="386" t="s">
        <v>183</v>
      </c>
      <c r="B18" s="370"/>
      <c r="C18" s="370"/>
      <c r="D18" s="370"/>
      <c r="E18" s="370"/>
      <c r="F18" s="370"/>
      <c r="G18" s="370"/>
      <c r="H18" s="370"/>
      <c r="I18" s="371"/>
      <c r="J18" s="125">
        <f>SUM(J19:J29)</f>
        <v>7409417450</v>
      </c>
      <c r="K18" s="125">
        <f>SUM(K19:K29)</f>
        <v>1232545492</v>
      </c>
      <c r="M18" s="387">
        <f>J18+K18</f>
        <v>8641962942</v>
      </c>
      <c r="N18" s="370"/>
      <c r="O18" s="373"/>
      <c r="P18" s="109">
        <v>8641962942</v>
      </c>
      <c r="Q18" s="125">
        <v>8641962942</v>
      </c>
      <c r="R18" s="125">
        <v>8641962942</v>
      </c>
      <c r="S18" s="390">
        <f>R18-J18</f>
        <v>1232545492</v>
      </c>
      <c r="T18" s="391"/>
      <c r="U18" s="392"/>
    </row>
    <row r="19" spans="1:21" ht="7.7" customHeight="1" x14ac:dyDescent="0.25">
      <c r="A19" s="393" t="s">
        <v>184</v>
      </c>
      <c r="B19" s="370"/>
      <c r="C19" s="370"/>
      <c r="D19" s="370"/>
      <c r="E19" s="370"/>
      <c r="F19" s="370"/>
      <c r="G19" s="370"/>
      <c r="H19" s="370"/>
      <c r="I19" s="371"/>
      <c r="J19" s="121">
        <v>4361060335</v>
      </c>
      <c r="K19" s="134">
        <v>930169689</v>
      </c>
      <c r="M19" s="394">
        <f>J19+K19</f>
        <v>5291230024</v>
      </c>
      <c r="N19" s="370"/>
      <c r="O19" s="373"/>
      <c r="P19" s="111">
        <v>5291230024</v>
      </c>
      <c r="Q19" s="121">
        <v>5291230024</v>
      </c>
      <c r="R19" s="112">
        <v>5291230024</v>
      </c>
      <c r="S19" s="395">
        <f>R19-J19</f>
        <v>930169689</v>
      </c>
      <c r="T19" s="391"/>
      <c r="U19" s="392"/>
    </row>
    <row r="20" spans="1:21" ht="7.7" customHeight="1" x14ac:dyDescent="0.25">
      <c r="A20" s="393" t="s">
        <v>185</v>
      </c>
      <c r="B20" s="370"/>
      <c r="C20" s="370"/>
      <c r="D20" s="370"/>
      <c r="E20" s="370"/>
      <c r="F20" s="370"/>
      <c r="G20" s="370"/>
      <c r="H20" s="370"/>
      <c r="I20" s="371"/>
      <c r="J20" s="121">
        <v>325209312</v>
      </c>
      <c r="K20" s="121">
        <v>14517976</v>
      </c>
      <c r="M20" s="394">
        <f>J20+K20</f>
        <v>339727288</v>
      </c>
      <c r="N20" s="370"/>
      <c r="O20" s="373"/>
      <c r="P20" s="111">
        <v>339727288</v>
      </c>
      <c r="Q20" s="121">
        <v>339727288</v>
      </c>
      <c r="R20" s="112">
        <v>339727288</v>
      </c>
      <c r="S20" s="395">
        <f>R20-J20</f>
        <v>14517976</v>
      </c>
      <c r="T20" s="391"/>
      <c r="U20" s="392"/>
    </row>
    <row r="21" spans="1:21" ht="7.7" customHeight="1" x14ac:dyDescent="0.25">
      <c r="A21" s="393" t="s">
        <v>186</v>
      </c>
      <c r="B21" s="370"/>
      <c r="C21" s="370"/>
      <c r="D21" s="370"/>
      <c r="E21" s="370"/>
      <c r="F21" s="370"/>
      <c r="G21" s="370"/>
      <c r="H21" s="370"/>
      <c r="I21" s="371"/>
      <c r="J21" s="121">
        <v>216889449</v>
      </c>
      <c r="K21" s="121">
        <v>9157690</v>
      </c>
      <c r="M21" s="394">
        <f>J21+K21</f>
        <v>226047139</v>
      </c>
      <c r="N21" s="370"/>
      <c r="O21" s="373"/>
      <c r="P21" s="111">
        <v>226047139</v>
      </c>
      <c r="Q21" s="121">
        <v>226047139</v>
      </c>
      <c r="R21" s="112">
        <v>226047139</v>
      </c>
      <c r="S21" s="395">
        <f>R21-J21</f>
        <v>9157690</v>
      </c>
      <c r="T21" s="391"/>
      <c r="U21" s="392"/>
    </row>
    <row r="22" spans="1:21" ht="7.7" customHeight="1" x14ac:dyDescent="0.25">
      <c r="A22" s="393" t="s">
        <v>187</v>
      </c>
      <c r="B22" s="370"/>
      <c r="C22" s="370"/>
      <c r="D22" s="370"/>
      <c r="E22" s="370"/>
      <c r="F22" s="370"/>
      <c r="G22" s="370"/>
      <c r="H22" s="370"/>
      <c r="I22" s="371"/>
      <c r="J22" s="121">
        <v>0</v>
      </c>
      <c r="K22" s="121">
        <v>0</v>
      </c>
      <c r="M22" s="394">
        <f>J22+K22</f>
        <v>0</v>
      </c>
      <c r="N22" s="370"/>
      <c r="O22" s="373"/>
      <c r="P22" s="111">
        <v>0</v>
      </c>
      <c r="Q22" s="121">
        <v>0</v>
      </c>
      <c r="R22" s="112">
        <v>0</v>
      </c>
      <c r="S22" s="396">
        <f>R22-J22</f>
        <v>0</v>
      </c>
      <c r="T22" s="397"/>
      <c r="U22" s="398"/>
    </row>
    <row r="23" spans="1:21" ht="7.7" customHeight="1" x14ac:dyDescent="0.25">
      <c r="A23" s="393" t="s">
        <v>188</v>
      </c>
      <c r="B23" s="370"/>
      <c r="C23" s="370"/>
      <c r="D23" s="370"/>
      <c r="E23" s="370"/>
      <c r="F23" s="370"/>
      <c r="G23" s="370"/>
      <c r="H23" s="370"/>
      <c r="I23" s="371"/>
      <c r="J23" s="121">
        <v>1667490905</v>
      </c>
      <c r="K23" s="121">
        <v>176665282</v>
      </c>
      <c r="M23" s="394">
        <f>J23+K23</f>
        <v>1844156187</v>
      </c>
      <c r="N23" s="370"/>
      <c r="O23" s="373"/>
      <c r="P23" s="111">
        <v>1844156187</v>
      </c>
      <c r="Q23" s="121">
        <v>1844156187</v>
      </c>
      <c r="R23" s="112">
        <v>1844156187</v>
      </c>
      <c r="S23" s="395">
        <f>R23-J23</f>
        <v>176665282</v>
      </c>
      <c r="T23" s="391"/>
      <c r="U23" s="392"/>
    </row>
    <row r="24" spans="1:21" ht="7.7" customHeight="1" x14ac:dyDescent="0.25">
      <c r="A24" s="393" t="s">
        <v>189</v>
      </c>
      <c r="B24" s="370"/>
      <c r="C24" s="370"/>
      <c r="D24" s="370"/>
      <c r="E24" s="370"/>
      <c r="F24" s="370"/>
      <c r="G24" s="370"/>
      <c r="H24" s="370"/>
      <c r="I24" s="371"/>
      <c r="J24" s="121">
        <v>98848616</v>
      </c>
      <c r="K24" s="128">
        <v>-42864830</v>
      </c>
      <c r="M24" s="394">
        <f>J24+K24</f>
        <v>55983786</v>
      </c>
      <c r="N24" s="370"/>
      <c r="O24" s="373"/>
      <c r="P24" s="111">
        <v>55983786</v>
      </c>
      <c r="Q24" s="121">
        <v>55983786</v>
      </c>
      <c r="R24" s="112">
        <v>55983786</v>
      </c>
      <c r="S24" s="395">
        <f>R24-J24</f>
        <v>-42864830</v>
      </c>
      <c r="T24" s="391"/>
      <c r="U24" s="392"/>
    </row>
    <row r="25" spans="1:21" ht="7.7" customHeight="1" x14ac:dyDescent="0.25">
      <c r="A25" s="393" t="s">
        <v>190</v>
      </c>
      <c r="B25" s="370"/>
      <c r="C25" s="370"/>
      <c r="D25" s="370"/>
      <c r="E25" s="370"/>
      <c r="F25" s="370"/>
      <c r="G25" s="370"/>
      <c r="H25" s="370"/>
      <c r="I25" s="371"/>
      <c r="J25" s="121">
        <v>0</v>
      </c>
      <c r="K25" s="121">
        <v>0</v>
      </c>
      <c r="M25" s="394">
        <f>J25+K25</f>
        <v>0</v>
      </c>
      <c r="N25" s="370"/>
      <c r="O25" s="373"/>
      <c r="P25" s="111">
        <v>0</v>
      </c>
      <c r="Q25" s="121">
        <v>0</v>
      </c>
      <c r="R25" s="112">
        <v>0</v>
      </c>
      <c r="S25" s="394">
        <v>0</v>
      </c>
      <c r="T25" s="370"/>
      <c r="U25" s="371"/>
    </row>
    <row r="26" spans="1:21" ht="7.7" customHeight="1" x14ac:dyDescent="0.25">
      <c r="A26" s="393" t="s">
        <v>191</v>
      </c>
      <c r="B26" s="370"/>
      <c r="C26" s="370"/>
      <c r="D26" s="370"/>
      <c r="E26" s="370"/>
      <c r="F26" s="370"/>
      <c r="G26" s="370"/>
      <c r="H26" s="370"/>
      <c r="I26" s="371"/>
      <c r="J26" s="121">
        <v>0</v>
      </c>
      <c r="K26" s="121">
        <v>0</v>
      </c>
      <c r="M26" s="394">
        <f>J26+K26</f>
        <v>0</v>
      </c>
      <c r="N26" s="370"/>
      <c r="O26" s="373"/>
      <c r="P26" s="111">
        <v>0</v>
      </c>
      <c r="Q26" s="121">
        <v>0</v>
      </c>
      <c r="R26" s="112">
        <v>0</v>
      </c>
      <c r="S26" s="394">
        <v>0</v>
      </c>
      <c r="T26" s="370"/>
      <c r="U26" s="371"/>
    </row>
    <row r="27" spans="1:21" ht="7.7" customHeight="1" x14ac:dyDescent="0.25">
      <c r="A27" s="393" t="s">
        <v>192</v>
      </c>
      <c r="B27" s="370"/>
      <c r="C27" s="370"/>
      <c r="D27" s="370"/>
      <c r="E27" s="370"/>
      <c r="F27" s="370"/>
      <c r="G27" s="370"/>
      <c r="H27" s="370"/>
      <c r="I27" s="371"/>
      <c r="J27" s="121">
        <v>189918833</v>
      </c>
      <c r="K27" s="134">
        <v>3576556</v>
      </c>
      <c r="M27" s="394">
        <f>J27+K27</f>
        <v>193495389</v>
      </c>
      <c r="N27" s="370"/>
      <c r="O27" s="373"/>
      <c r="P27" s="111">
        <v>193495389</v>
      </c>
      <c r="Q27" s="121">
        <v>193495389</v>
      </c>
      <c r="R27" s="112">
        <v>193495389</v>
      </c>
      <c r="S27" s="395">
        <f>R27-J27</f>
        <v>3576556</v>
      </c>
      <c r="T27" s="391"/>
      <c r="U27" s="392"/>
    </row>
    <row r="28" spans="1:21" ht="7.7" customHeight="1" x14ac:dyDescent="0.25">
      <c r="A28" s="393" t="s">
        <v>193</v>
      </c>
      <c r="B28" s="370"/>
      <c r="C28" s="370"/>
      <c r="D28" s="370"/>
      <c r="E28" s="370"/>
      <c r="F28" s="370"/>
      <c r="G28" s="370"/>
      <c r="H28" s="370"/>
      <c r="I28" s="371"/>
      <c r="J28" s="121">
        <v>550000000</v>
      </c>
      <c r="K28" s="134">
        <v>141323129</v>
      </c>
      <c r="M28" s="394">
        <f>J28+K28</f>
        <v>691323129</v>
      </c>
      <c r="N28" s="370"/>
      <c r="O28" s="373"/>
      <c r="P28" s="111">
        <v>691323129</v>
      </c>
      <c r="Q28" s="121">
        <v>691323129</v>
      </c>
      <c r="R28" s="112">
        <v>691323129</v>
      </c>
      <c r="S28" s="395">
        <f>R28-J28</f>
        <v>141323129</v>
      </c>
      <c r="T28" s="391"/>
      <c r="U28" s="392"/>
    </row>
    <row r="29" spans="1:21" ht="7.7" customHeight="1" x14ac:dyDescent="0.25">
      <c r="A29" s="393" t="s">
        <v>194</v>
      </c>
      <c r="B29" s="370"/>
      <c r="C29" s="370"/>
      <c r="D29" s="370"/>
      <c r="E29" s="370"/>
      <c r="F29" s="370"/>
      <c r="G29" s="370"/>
      <c r="H29" s="370"/>
      <c r="I29" s="371"/>
      <c r="J29" s="121">
        <v>0</v>
      </c>
      <c r="K29" s="134">
        <v>0</v>
      </c>
      <c r="M29" s="394">
        <f>J29+K29</f>
        <v>0</v>
      </c>
      <c r="N29" s="370"/>
      <c r="O29" s="373"/>
      <c r="P29" s="111">
        <v>0</v>
      </c>
      <c r="Q29" s="121">
        <v>0</v>
      </c>
      <c r="R29" s="112">
        <v>0</v>
      </c>
      <c r="S29" s="394">
        <v>0</v>
      </c>
      <c r="T29" s="370"/>
      <c r="U29" s="371"/>
    </row>
    <row r="30" spans="1:21" ht="7.7" customHeight="1" x14ac:dyDescent="0.25">
      <c r="A30" s="386" t="s">
        <v>195</v>
      </c>
      <c r="B30" s="370"/>
      <c r="C30" s="370"/>
      <c r="D30" s="370"/>
      <c r="E30" s="370"/>
      <c r="F30" s="370"/>
      <c r="G30" s="370"/>
      <c r="H30" s="370"/>
      <c r="I30" s="371"/>
      <c r="J30" s="125">
        <f>SUM(J31:J35)</f>
        <v>208967890</v>
      </c>
      <c r="K30" s="133">
        <f>SUM(K31:K35)</f>
        <v>8396285.5800000001</v>
      </c>
      <c r="M30" s="387">
        <f>J30+K30</f>
        <v>217364175.58000001</v>
      </c>
      <c r="N30" s="370"/>
      <c r="O30" s="373"/>
      <c r="P30" s="109">
        <v>222458505.68000001</v>
      </c>
      <c r="Q30" s="125">
        <v>222458505.68000001</v>
      </c>
      <c r="R30" s="110">
        <v>222458505.68000001</v>
      </c>
      <c r="S30" s="390">
        <f>R30-J30</f>
        <v>13490615.680000007</v>
      </c>
      <c r="T30" s="391"/>
      <c r="U30" s="392"/>
    </row>
    <row r="31" spans="1:21" ht="7.7" customHeight="1" x14ac:dyDescent="0.25">
      <c r="A31" s="393" t="s">
        <v>196</v>
      </c>
      <c r="B31" s="370"/>
      <c r="C31" s="370"/>
      <c r="D31" s="370"/>
      <c r="E31" s="370"/>
      <c r="F31" s="370"/>
      <c r="G31" s="370"/>
      <c r="H31" s="370"/>
      <c r="I31" s="371"/>
      <c r="J31" s="121">
        <v>0</v>
      </c>
      <c r="K31" s="121">
        <v>1875</v>
      </c>
      <c r="M31" s="394">
        <f>J31+K31</f>
        <v>1875</v>
      </c>
      <c r="N31" s="370"/>
      <c r="O31" s="373"/>
      <c r="P31" s="111">
        <v>1875</v>
      </c>
      <c r="Q31" s="121">
        <v>1875</v>
      </c>
      <c r="R31" s="112">
        <v>1875</v>
      </c>
      <c r="S31" s="390">
        <f>R31-J31</f>
        <v>1875</v>
      </c>
      <c r="T31" s="391"/>
      <c r="U31" s="392"/>
    </row>
    <row r="32" spans="1:21" ht="7.7" customHeight="1" x14ac:dyDescent="0.25">
      <c r="A32" s="393" t="s">
        <v>197</v>
      </c>
      <c r="B32" s="370"/>
      <c r="C32" s="370"/>
      <c r="D32" s="370"/>
      <c r="E32" s="370"/>
      <c r="F32" s="370"/>
      <c r="G32" s="370"/>
      <c r="H32" s="370"/>
      <c r="I32" s="371"/>
      <c r="J32" s="121">
        <v>12537803</v>
      </c>
      <c r="K32" s="121">
        <v>0</v>
      </c>
      <c r="M32" s="394">
        <f>J32+K32</f>
        <v>12537803</v>
      </c>
      <c r="N32" s="370"/>
      <c r="O32" s="373"/>
      <c r="P32" s="111">
        <v>12537803</v>
      </c>
      <c r="Q32" s="121">
        <v>12537803</v>
      </c>
      <c r="R32" s="112">
        <v>12537803</v>
      </c>
      <c r="S32" s="399">
        <f>R32-J32</f>
        <v>0</v>
      </c>
      <c r="T32" s="370"/>
      <c r="U32" s="371"/>
    </row>
    <row r="33" spans="1:23" ht="7.7" customHeight="1" x14ac:dyDescent="0.25">
      <c r="A33" s="393" t="s">
        <v>198</v>
      </c>
      <c r="B33" s="370"/>
      <c r="C33" s="370"/>
      <c r="D33" s="370"/>
      <c r="E33" s="370"/>
      <c r="F33" s="370"/>
      <c r="G33" s="370"/>
      <c r="H33" s="370"/>
      <c r="I33" s="371"/>
      <c r="J33" s="121">
        <v>52959352</v>
      </c>
      <c r="K33" s="134">
        <v>0</v>
      </c>
      <c r="M33" s="394">
        <f>J33+K33</f>
        <v>52959352</v>
      </c>
      <c r="N33" s="370"/>
      <c r="O33" s="373"/>
      <c r="P33" s="111">
        <v>42199543</v>
      </c>
      <c r="Q33" s="121">
        <v>42199543</v>
      </c>
      <c r="R33" s="112">
        <v>42199543</v>
      </c>
      <c r="S33" s="395">
        <f>R33-J33</f>
        <v>-10759809</v>
      </c>
      <c r="T33" s="391"/>
      <c r="U33" s="392"/>
    </row>
    <row r="34" spans="1:23" ht="7.7" customHeight="1" x14ac:dyDescent="0.25">
      <c r="A34" s="393" t="s">
        <v>199</v>
      </c>
      <c r="B34" s="370"/>
      <c r="C34" s="370"/>
      <c r="D34" s="370"/>
      <c r="E34" s="370"/>
      <c r="F34" s="370"/>
      <c r="G34" s="370"/>
      <c r="H34" s="370"/>
      <c r="I34" s="371"/>
      <c r="J34" s="121">
        <v>24070574</v>
      </c>
      <c r="K34" s="134">
        <v>0</v>
      </c>
      <c r="M34" s="394">
        <f>J34+K34</f>
        <v>24070574</v>
      </c>
      <c r="N34" s="370"/>
      <c r="O34" s="373"/>
      <c r="P34" s="111">
        <v>18121105</v>
      </c>
      <c r="Q34" s="121">
        <v>18121105</v>
      </c>
      <c r="R34" s="112">
        <v>18121105</v>
      </c>
      <c r="S34" s="395">
        <f>R34-J34</f>
        <v>-5949469</v>
      </c>
      <c r="T34" s="391"/>
      <c r="U34" s="392"/>
    </row>
    <row r="35" spans="1:23" ht="7.7" customHeight="1" x14ac:dyDescent="0.25">
      <c r="A35" s="393" t="s">
        <v>200</v>
      </c>
      <c r="B35" s="370"/>
      <c r="C35" s="370"/>
      <c r="D35" s="370"/>
      <c r="E35" s="370"/>
      <c r="F35" s="370"/>
      <c r="G35" s="370"/>
      <c r="H35" s="370"/>
      <c r="I35" s="371"/>
      <c r="J35" s="121">
        <v>119400161</v>
      </c>
      <c r="K35" s="121">
        <f>8394410.58</f>
        <v>8394410.5800000001</v>
      </c>
      <c r="M35" s="394">
        <f>J35+K35</f>
        <v>127794571.58</v>
      </c>
      <c r="N35" s="370"/>
      <c r="O35" s="373"/>
      <c r="P35" s="111">
        <v>149598179.68000001</v>
      </c>
      <c r="Q35" s="121">
        <v>149598179.68000001</v>
      </c>
      <c r="R35" s="112">
        <v>149598179.68000001</v>
      </c>
      <c r="S35" s="395">
        <f>R35-J35</f>
        <v>30198018.680000007</v>
      </c>
      <c r="T35" s="391"/>
      <c r="U35" s="392"/>
    </row>
    <row r="36" spans="1:23" ht="7.7" customHeight="1" x14ac:dyDescent="0.25">
      <c r="A36" s="386" t="s">
        <v>201</v>
      </c>
      <c r="B36" s="370"/>
      <c r="C36" s="370"/>
      <c r="D36" s="370"/>
      <c r="E36" s="370"/>
      <c r="F36" s="370"/>
      <c r="G36" s="370"/>
      <c r="H36" s="370"/>
      <c r="I36" s="371"/>
      <c r="J36" s="125">
        <v>0</v>
      </c>
      <c r="K36" s="125">
        <v>0</v>
      </c>
      <c r="M36" s="387">
        <v>0</v>
      </c>
      <c r="N36" s="370"/>
      <c r="O36" s="373"/>
      <c r="P36" s="109">
        <v>0</v>
      </c>
      <c r="Q36" s="125">
        <v>0</v>
      </c>
      <c r="R36" s="110">
        <v>0</v>
      </c>
      <c r="S36" s="387">
        <v>0</v>
      </c>
      <c r="T36" s="370"/>
      <c r="U36" s="371"/>
    </row>
    <row r="37" spans="1:23" ht="7.7" customHeight="1" x14ac:dyDescent="0.25">
      <c r="A37" s="386" t="s">
        <v>202</v>
      </c>
      <c r="B37" s="370"/>
      <c r="C37" s="370"/>
      <c r="D37" s="370"/>
      <c r="E37" s="370"/>
      <c r="F37" s="370"/>
      <c r="G37" s="370"/>
      <c r="H37" s="370"/>
      <c r="I37" s="371"/>
      <c r="J37" s="125">
        <v>0</v>
      </c>
      <c r="K37" s="125">
        <f>K38</f>
        <v>154186192.20000002</v>
      </c>
      <c r="M37" s="387">
        <f>J37+K37</f>
        <v>154186192.20000002</v>
      </c>
      <c r="N37" s="370"/>
      <c r="O37" s="373"/>
      <c r="P37" s="109">
        <f>P38</f>
        <v>154186192.19999999</v>
      </c>
      <c r="Q37" s="125">
        <f>Q38</f>
        <v>154186192.19999999</v>
      </c>
      <c r="R37" s="110">
        <f>R38</f>
        <v>154186192.19999999</v>
      </c>
      <c r="S37" s="390">
        <f>R37-J37</f>
        <v>154186192.19999999</v>
      </c>
      <c r="T37" s="391"/>
      <c r="U37" s="392"/>
      <c r="W37" s="129"/>
    </row>
    <row r="38" spans="1:23" ht="7.7" customHeight="1" x14ac:dyDescent="0.25">
      <c r="A38" s="393" t="s">
        <v>203</v>
      </c>
      <c r="B38" s="370"/>
      <c r="C38" s="370"/>
      <c r="D38" s="370"/>
      <c r="E38" s="370"/>
      <c r="F38" s="370"/>
      <c r="G38" s="370"/>
      <c r="H38" s="370"/>
      <c r="I38" s="371"/>
      <c r="J38" s="121">
        <v>0</v>
      </c>
      <c r="K38" s="121">
        <f>356202.3+150000000+1615597.1+484505.9+83826.9+1646060</f>
        <v>154186192.20000002</v>
      </c>
      <c r="M38" s="394">
        <f>J38+K38</f>
        <v>154186192.20000002</v>
      </c>
      <c r="N38" s="370"/>
      <c r="O38" s="373"/>
      <c r="P38" s="111">
        <f>1615132.2+152571060</f>
        <v>154186192.19999999</v>
      </c>
      <c r="Q38" s="121">
        <f>1615132.2+152571060</f>
        <v>154186192.19999999</v>
      </c>
      <c r="R38" s="112">
        <f>1615132.2+152571060</f>
        <v>154186192.19999999</v>
      </c>
      <c r="S38" s="390">
        <f>R38-J38</f>
        <v>154186192.19999999</v>
      </c>
      <c r="T38" s="391"/>
      <c r="U38" s="392"/>
    </row>
    <row r="39" spans="1:23" ht="7.7" customHeight="1" x14ac:dyDescent="0.25">
      <c r="A39" s="386" t="s">
        <v>204</v>
      </c>
      <c r="B39" s="370"/>
      <c r="C39" s="370"/>
      <c r="D39" s="370"/>
      <c r="E39" s="370"/>
      <c r="F39" s="370"/>
      <c r="G39" s="370"/>
      <c r="H39" s="370"/>
      <c r="I39" s="371"/>
      <c r="J39" s="125">
        <v>0</v>
      </c>
      <c r="K39" s="125">
        <v>0</v>
      </c>
      <c r="M39" s="387">
        <v>0</v>
      </c>
      <c r="N39" s="370"/>
      <c r="O39" s="373"/>
      <c r="P39" s="109">
        <v>0</v>
      </c>
      <c r="Q39" s="125">
        <v>0</v>
      </c>
      <c r="R39" s="110">
        <v>0</v>
      </c>
      <c r="S39" s="405">
        <f>R39-J39</f>
        <v>0</v>
      </c>
      <c r="T39" s="370"/>
      <c r="U39" s="371"/>
    </row>
    <row r="40" spans="1:23" ht="7.7" customHeight="1" x14ac:dyDescent="0.25">
      <c r="A40" s="393" t="s">
        <v>205</v>
      </c>
      <c r="B40" s="370"/>
      <c r="C40" s="370"/>
      <c r="D40" s="370"/>
      <c r="E40" s="370"/>
      <c r="F40" s="370"/>
      <c r="G40" s="370"/>
      <c r="H40" s="370"/>
      <c r="I40" s="371"/>
      <c r="J40" s="121">
        <v>0</v>
      </c>
      <c r="K40" s="121">
        <v>0</v>
      </c>
      <c r="M40" s="394">
        <v>0</v>
      </c>
      <c r="N40" s="370"/>
      <c r="O40" s="373"/>
      <c r="P40" s="111">
        <v>0</v>
      </c>
      <c r="Q40" s="121">
        <v>0</v>
      </c>
      <c r="R40" s="112">
        <v>0</v>
      </c>
      <c r="S40" s="394">
        <v>0</v>
      </c>
      <c r="T40" s="370"/>
      <c r="U40" s="371"/>
    </row>
    <row r="41" spans="1:23" ht="7.7" customHeight="1" x14ac:dyDescent="0.25">
      <c r="A41" s="393" t="s">
        <v>206</v>
      </c>
      <c r="B41" s="370"/>
      <c r="C41" s="370"/>
      <c r="D41" s="370"/>
      <c r="E41" s="370"/>
      <c r="F41" s="370"/>
      <c r="G41" s="370"/>
      <c r="H41" s="370"/>
      <c r="I41" s="371"/>
      <c r="J41" s="121">
        <v>0</v>
      </c>
      <c r="K41" s="121">
        <v>0</v>
      </c>
      <c r="M41" s="394">
        <v>0</v>
      </c>
      <c r="N41" s="370"/>
      <c r="O41" s="373"/>
      <c r="P41" s="111">
        <v>0</v>
      </c>
      <c r="Q41" s="121">
        <v>0</v>
      </c>
      <c r="R41" s="112">
        <v>0</v>
      </c>
      <c r="S41" s="394">
        <v>0</v>
      </c>
      <c r="T41" s="370"/>
      <c r="U41" s="371"/>
    </row>
    <row r="42" spans="1:23" ht="7.7" customHeight="1" x14ac:dyDescent="0.25">
      <c r="A42" s="400" t="s">
        <v>207</v>
      </c>
      <c r="B42" s="370"/>
      <c r="C42" s="370"/>
      <c r="D42" s="370"/>
      <c r="E42" s="370"/>
      <c r="F42" s="370"/>
      <c r="G42" s="370"/>
      <c r="H42" s="370"/>
      <c r="I42" s="371"/>
      <c r="J42" s="126">
        <f>SUM(J11+J14+J15+J16+J18+J30+J37)</f>
        <v>9629030696</v>
      </c>
      <c r="K42" s="126">
        <f>SUM(K11+K14+K15+K16+K18+K30+K37)</f>
        <v>1518472264.79</v>
      </c>
      <c r="L42" s="132"/>
      <c r="M42" s="401">
        <f>J42+K42</f>
        <v>11147502960.790001</v>
      </c>
      <c r="N42" s="402"/>
      <c r="O42" s="403"/>
      <c r="P42" s="401">
        <f>P11+P14+P15+P16+P18+P30+P37</f>
        <v>11142819741.110001</v>
      </c>
      <c r="Q42" s="403"/>
      <c r="R42" s="126">
        <f>SUM(R11+R14+R15+R16+R18+R30+R37)</f>
        <v>11142819741.110001</v>
      </c>
      <c r="S42" s="404">
        <f>S11+S14+S15+S16+S18+S30+S37+S39</f>
        <v>1513789045.1100001</v>
      </c>
      <c r="T42" s="370"/>
      <c r="U42" s="371"/>
    </row>
    <row r="43" spans="1:23" ht="7.7" customHeight="1" x14ac:dyDescent="0.25">
      <c r="A43" s="369" t="s">
        <v>208</v>
      </c>
      <c r="B43" s="370"/>
      <c r="C43" s="370"/>
      <c r="D43" s="370"/>
      <c r="E43" s="370"/>
      <c r="F43" s="370"/>
      <c r="G43" s="370"/>
      <c r="H43" s="370"/>
      <c r="I43" s="371"/>
      <c r="J43" s="131" t="s">
        <v>168</v>
      </c>
      <c r="K43" s="113"/>
      <c r="M43" s="372" t="s">
        <v>168</v>
      </c>
      <c r="N43" s="370"/>
      <c r="O43" s="371"/>
      <c r="P43" s="372" t="s">
        <v>168</v>
      </c>
      <c r="Q43" s="371"/>
      <c r="R43" s="108" t="s">
        <v>168</v>
      </c>
      <c r="S43" s="372" t="s">
        <v>168</v>
      </c>
      <c r="T43" s="370"/>
      <c r="U43" s="371"/>
    </row>
    <row r="44" spans="1:23" ht="7.7" customHeight="1" x14ac:dyDescent="0.25">
      <c r="A44" s="386" t="s">
        <v>209</v>
      </c>
      <c r="B44" s="370"/>
      <c r="C44" s="370"/>
      <c r="D44" s="370"/>
      <c r="E44" s="370"/>
      <c r="F44" s="370"/>
      <c r="G44" s="370"/>
      <c r="H44" s="370"/>
      <c r="I44" s="371"/>
      <c r="J44" s="131" t="s">
        <v>168</v>
      </c>
      <c r="K44" s="131"/>
      <c r="M44" s="372" t="s">
        <v>168</v>
      </c>
      <c r="N44" s="370"/>
      <c r="O44" s="371"/>
      <c r="P44" s="372" t="s">
        <v>168</v>
      </c>
      <c r="Q44" s="371"/>
      <c r="R44" s="108" t="s">
        <v>168</v>
      </c>
      <c r="S44" s="372" t="s">
        <v>168</v>
      </c>
      <c r="T44" s="370"/>
      <c r="U44" s="371"/>
    </row>
    <row r="45" spans="1:23" ht="7.7" customHeight="1" x14ac:dyDescent="0.25">
      <c r="A45" s="386" t="s">
        <v>210</v>
      </c>
      <c r="B45" s="370"/>
      <c r="C45" s="370"/>
      <c r="D45" s="370"/>
      <c r="E45" s="370"/>
      <c r="F45" s="370"/>
      <c r="G45" s="370"/>
      <c r="H45" s="370"/>
      <c r="I45" s="371"/>
      <c r="J45" s="125">
        <f>SUM(J46:J53)</f>
        <v>7980660064</v>
      </c>
      <c r="K45" s="125">
        <f>SUM(K46:K53)</f>
        <v>65418820.120000005</v>
      </c>
      <c r="M45" s="406">
        <f>J45+K45</f>
        <v>8046078884.1199999</v>
      </c>
      <c r="N45" s="406"/>
      <c r="O45" s="406"/>
      <c r="P45" s="109">
        <f>SUM(P46:P53)</f>
        <v>8046078884.1199999</v>
      </c>
      <c r="Q45" s="125">
        <f>SUM(Q46:Q53)</f>
        <v>8046078884.1199999</v>
      </c>
      <c r="R45" s="110">
        <f>SUM(R46:R53)</f>
        <v>8046078884.1199999</v>
      </c>
      <c r="S45" s="387">
        <f>R45-J45</f>
        <v>65418820.119999886</v>
      </c>
      <c r="T45" s="370"/>
      <c r="U45" s="371"/>
    </row>
    <row r="46" spans="1:23" ht="7.7" customHeight="1" x14ac:dyDescent="0.25">
      <c r="A46" s="393" t="s">
        <v>211</v>
      </c>
      <c r="B46" s="370"/>
      <c r="C46" s="370"/>
      <c r="D46" s="370"/>
      <c r="E46" s="370"/>
      <c r="F46" s="370"/>
      <c r="G46" s="370"/>
      <c r="H46" s="370"/>
      <c r="I46" s="371"/>
      <c r="J46" s="121">
        <v>4251642339</v>
      </c>
      <c r="K46" s="134">
        <v>36932287.460000001</v>
      </c>
      <c r="M46" s="407">
        <f>J46+K46</f>
        <v>4288574626.46</v>
      </c>
      <c r="N46" s="407"/>
      <c r="O46" s="407"/>
      <c r="P46" s="111">
        <v>4288574626.46</v>
      </c>
      <c r="Q46" s="121">
        <v>4288574626.46</v>
      </c>
      <c r="R46" s="112">
        <v>4288574626.46</v>
      </c>
      <c r="S46" s="394">
        <f>R46-J46</f>
        <v>36932287.460000038</v>
      </c>
      <c r="T46" s="370"/>
      <c r="U46" s="371"/>
    </row>
    <row r="47" spans="1:23" ht="7.7" customHeight="1" x14ac:dyDescent="0.25">
      <c r="A47" s="393" t="s">
        <v>212</v>
      </c>
      <c r="B47" s="370"/>
      <c r="C47" s="370"/>
      <c r="D47" s="370"/>
      <c r="E47" s="370"/>
      <c r="F47" s="370"/>
      <c r="G47" s="370"/>
      <c r="H47" s="370"/>
      <c r="I47" s="371"/>
      <c r="J47" s="121">
        <v>1545278708</v>
      </c>
      <c r="K47" s="134">
        <v>26859313.710000001</v>
      </c>
      <c r="M47" s="407">
        <f>J47+K47</f>
        <v>1572138021.71</v>
      </c>
      <c r="N47" s="407"/>
      <c r="O47" s="407"/>
      <c r="P47" s="111">
        <v>1572138021.71</v>
      </c>
      <c r="Q47" s="121">
        <v>1572138021.71</v>
      </c>
      <c r="R47" s="112">
        <v>1572138021.71</v>
      </c>
      <c r="S47" s="394">
        <f>R47-J47</f>
        <v>26859313.710000038</v>
      </c>
      <c r="T47" s="370"/>
      <c r="U47" s="371"/>
    </row>
    <row r="48" spans="1:23" ht="7.7" customHeight="1" x14ac:dyDescent="0.25">
      <c r="A48" s="393" t="s">
        <v>213</v>
      </c>
      <c r="B48" s="370"/>
      <c r="C48" s="370"/>
      <c r="D48" s="370"/>
      <c r="E48" s="370"/>
      <c r="F48" s="370"/>
      <c r="G48" s="370"/>
      <c r="H48" s="370"/>
      <c r="I48" s="371"/>
      <c r="J48" s="121">
        <v>775558404</v>
      </c>
      <c r="K48" s="121">
        <v>9918168</v>
      </c>
      <c r="M48" s="407">
        <f>J48+K48</f>
        <v>785476572</v>
      </c>
      <c r="N48" s="407"/>
      <c r="O48" s="407"/>
      <c r="P48" s="111">
        <v>785476572</v>
      </c>
      <c r="Q48" s="121">
        <v>785476572</v>
      </c>
      <c r="R48" s="112">
        <v>785476572</v>
      </c>
      <c r="S48" s="394">
        <f>R48-J48</f>
        <v>9918168</v>
      </c>
      <c r="T48" s="370"/>
      <c r="U48" s="371"/>
    </row>
    <row r="49" spans="1:21" ht="7.7" customHeight="1" x14ac:dyDescent="0.25">
      <c r="A49" s="393" t="s">
        <v>214</v>
      </c>
      <c r="B49" s="370"/>
      <c r="C49" s="370"/>
      <c r="D49" s="370"/>
      <c r="E49" s="370"/>
      <c r="F49" s="370"/>
      <c r="G49" s="370"/>
      <c r="H49" s="370"/>
      <c r="I49" s="371"/>
      <c r="J49" s="121">
        <v>550616053</v>
      </c>
      <c r="K49" s="121">
        <v>4859898</v>
      </c>
      <c r="M49" s="407">
        <f>J49+K49</f>
        <v>555475951</v>
      </c>
      <c r="N49" s="407"/>
      <c r="O49" s="407"/>
      <c r="P49" s="111">
        <v>555475951</v>
      </c>
      <c r="Q49" s="121">
        <v>555475951</v>
      </c>
      <c r="R49" s="112">
        <v>555475951</v>
      </c>
      <c r="S49" s="394">
        <f>R49-J49</f>
        <v>4859898</v>
      </c>
      <c r="T49" s="370"/>
      <c r="U49" s="371"/>
    </row>
    <row r="50" spans="1:21" ht="7.7" customHeight="1" x14ac:dyDescent="0.25">
      <c r="A50" s="393" t="s">
        <v>215</v>
      </c>
      <c r="B50" s="370"/>
      <c r="C50" s="370"/>
      <c r="D50" s="370"/>
      <c r="E50" s="370"/>
      <c r="F50" s="370"/>
      <c r="G50" s="370"/>
      <c r="H50" s="370"/>
      <c r="I50" s="371"/>
      <c r="J50" s="121">
        <v>382739746</v>
      </c>
      <c r="K50" s="128">
        <v>-30111586</v>
      </c>
      <c r="M50" s="407">
        <f>J50+K50</f>
        <v>352628160</v>
      </c>
      <c r="N50" s="407"/>
      <c r="O50" s="407"/>
      <c r="P50" s="111">
        <v>352628160</v>
      </c>
      <c r="Q50" s="121">
        <v>352628160</v>
      </c>
      <c r="R50" s="112">
        <v>352628160</v>
      </c>
      <c r="S50" s="394">
        <f>R50-J50</f>
        <v>-30111586</v>
      </c>
      <c r="T50" s="370"/>
      <c r="U50" s="371"/>
    </row>
    <row r="51" spans="1:21" ht="7.7" customHeight="1" x14ac:dyDescent="0.25">
      <c r="A51" s="393" t="s">
        <v>216</v>
      </c>
      <c r="B51" s="370"/>
      <c r="C51" s="370"/>
      <c r="D51" s="370"/>
      <c r="E51" s="370"/>
      <c r="F51" s="370"/>
      <c r="G51" s="370"/>
      <c r="H51" s="370"/>
      <c r="I51" s="371"/>
      <c r="J51" s="121">
        <v>97839444</v>
      </c>
      <c r="K51" s="121">
        <v>2294453.950000003</v>
      </c>
      <c r="M51" s="407">
        <f>J51+K51</f>
        <v>100133897.95</v>
      </c>
      <c r="N51" s="407"/>
      <c r="O51" s="407"/>
      <c r="P51" s="111">
        <v>100133897.95</v>
      </c>
      <c r="Q51" s="121">
        <v>100133897.95</v>
      </c>
      <c r="R51" s="112">
        <v>100133897.95</v>
      </c>
      <c r="S51" s="394">
        <f>R51-J51</f>
        <v>2294453.950000003</v>
      </c>
      <c r="T51" s="370"/>
      <c r="U51" s="371"/>
    </row>
    <row r="52" spans="1:21" ht="7.7" customHeight="1" x14ac:dyDescent="0.25">
      <c r="A52" s="393" t="s">
        <v>217</v>
      </c>
      <c r="B52" s="370"/>
      <c r="C52" s="370"/>
      <c r="D52" s="370"/>
      <c r="E52" s="370"/>
      <c r="F52" s="370"/>
      <c r="G52" s="370"/>
      <c r="H52" s="370"/>
      <c r="I52" s="371"/>
      <c r="J52" s="121">
        <v>130294016</v>
      </c>
      <c r="K52" s="121">
        <v>6514701</v>
      </c>
      <c r="M52" s="407">
        <f>J52+K52</f>
        <v>136808717</v>
      </c>
      <c r="N52" s="407"/>
      <c r="O52" s="407"/>
      <c r="P52" s="111">
        <v>136808717</v>
      </c>
      <c r="Q52" s="121">
        <v>136808717</v>
      </c>
      <c r="R52" s="112">
        <v>136808717</v>
      </c>
      <c r="S52" s="394">
        <f>R52-J52</f>
        <v>6514701</v>
      </c>
      <c r="T52" s="370"/>
      <c r="U52" s="371"/>
    </row>
    <row r="53" spans="1:21" ht="7.7" customHeight="1" x14ac:dyDescent="0.25">
      <c r="A53" s="393" t="s">
        <v>218</v>
      </c>
      <c r="B53" s="370"/>
      <c r="C53" s="370"/>
      <c r="D53" s="370"/>
      <c r="E53" s="370"/>
      <c r="F53" s="370"/>
      <c r="G53" s="370"/>
      <c r="H53" s="370"/>
      <c r="I53" s="371"/>
      <c r="J53" s="121">
        <v>246691354</v>
      </c>
      <c r="K53" s="121">
        <v>8151584</v>
      </c>
      <c r="M53" s="407">
        <f>J53+K53</f>
        <v>254842938</v>
      </c>
      <c r="N53" s="407"/>
      <c r="O53" s="407"/>
      <c r="P53" s="111">
        <v>254842938</v>
      </c>
      <c r="Q53" s="121">
        <v>254842938</v>
      </c>
      <c r="R53" s="112">
        <v>254842938</v>
      </c>
      <c r="S53" s="394">
        <f>R53-J53</f>
        <v>8151584</v>
      </c>
      <c r="T53" s="370"/>
      <c r="U53" s="371"/>
    </row>
    <row r="54" spans="1:21" ht="7.7" customHeight="1" x14ac:dyDescent="0.25">
      <c r="A54" s="386" t="s">
        <v>219</v>
      </c>
      <c r="B54" s="370"/>
      <c r="C54" s="370"/>
      <c r="D54" s="370"/>
      <c r="E54" s="370"/>
      <c r="F54" s="370"/>
      <c r="G54" s="370"/>
      <c r="H54" s="370"/>
      <c r="I54" s="371"/>
      <c r="J54" s="125">
        <f>SUM(I55:J58)</f>
        <v>1646401197</v>
      </c>
      <c r="K54" s="125">
        <f>SUM(K55:K58)</f>
        <v>3090293016.29</v>
      </c>
      <c r="M54" s="406">
        <f>J54+K54</f>
        <v>4736694213.29</v>
      </c>
      <c r="N54" s="406"/>
      <c r="O54" s="406"/>
      <c r="P54" s="109">
        <f>SUM(P55:P58)</f>
        <v>4736694213.289999</v>
      </c>
      <c r="Q54" s="125">
        <f>SUM(Q55:Q58)</f>
        <v>4736694213.289999</v>
      </c>
      <c r="R54" s="110">
        <f>SUM(R55:R58)</f>
        <v>4736694213.289999</v>
      </c>
      <c r="S54" s="387">
        <f>R54-J54</f>
        <v>3090293016.289999</v>
      </c>
      <c r="T54" s="370"/>
      <c r="U54" s="371"/>
    </row>
    <row r="55" spans="1:21" ht="7.7" customHeight="1" x14ac:dyDescent="0.25">
      <c r="A55" s="393" t="s">
        <v>220</v>
      </c>
      <c r="B55" s="370"/>
      <c r="C55" s="370"/>
      <c r="D55" s="370"/>
      <c r="E55" s="370"/>
      <c r="F55" s="370"/>
      <c r="G55" s="370"/>
      <c r="H55" s="370"/>
      <c r="I55" s="371"/>
      <c r="J55" s="121">
        <v>300000000</v>
      </c>
      <c r="K55" s="121">
        <v>7485502.5300000003</v>
      </c>
      <c r="M55" s="407">
        <f>J55+K55</f>
        <v>307485502.52999997</v>
      </c>
      <c r="N55" s="407"/>
      <c r="O55" s="407"/>
      <c r="P55" s="111">
        <v>307485502.52999997</v>
      </c>
      <c r="Q55" s="121">
        <v>307485502.52999997</v>
      </c>
      <c r="R55" s="112">
        <v>307485502.52999997</v>
      </c>
      <c r="S55" s="394">
        <f>R55-J55</f>
        <v>7485502.5299999714</v>
      </c>
      <c r="T55" s="370"/>
      <c r="U55" s="371"/>
    </row>
    <row r="56" spans="1:21" ht="7.7" customHeight="1" x14ac:dyDescent="0.25">
      <c r="A56" s="393" t="s">
        <v>221</v>
      </c>
      <c r="B56" s="370"/>
      <c r="C56" s="370"/>
      <c r="D56" s="370"/>
      <c r="E56" s="370"/>
      <c r="F56" s="370"/>
      <c r="G56" s="370"/>
      <c r="H56" s="370"/>
      <c r="I56" s="371"/>
      <c r="J56" s="121">
        <v>1331401197</v>
      </c>
      <c r="K56" s="121">
        <f>158013150.18+15000000+713970485.82+342606987.11+257093804.8</f>
        <v>1486684427.9100001</v>
      </c>
      <c r="M56" s="407">
        <f>J56+K56</f>
        <v>2818085624.9099998</v>
      </c>
      <c r="N56" s="407"/>
      <c r="O56" s="407"/>
      <c r="P56" s="111">
        <v>2818085624.9099998</v>
      </c>
      <c r="Q56" s="121">
        <v>2818085624.9099998</v>
      </c>
      <c r="R56" s="112">
        <v>2818085624.9099998</v>
      </c>
      <c r="S56" s="394">
        <f>R56-J56</f>
        <v>1486684427.9099998</v>
      </c>
      <c r="T56" s="370"/>
      <c r="U56" s="371"/>
    </row>
    <row r="57" spans="1:21" ht="7.7" customHeight="1" x14ac:dyDescent="0.25">
      <c r="A57" s="393" t="s">
        <v>222</v>
      </c>
      <c r="B57" s="370"/>
      <c r="C57" s="370"/>
      <c r="D57" s="370"/>
      <c r="E57" s="370"/>
      <c r="F57" s="370"/>
      <c r="G57" s="370"/>
      <c r="H57" s="370"/>
      <c r="I57" s="371"/>
      <c r="J57" s="121">
        <v>15000000</v>
      </c>
      <c r="K57" s="121">
        <f>-15000000</f>
        <v>-15000000</v>
      </c>
      <c r="M57" s="407">
        <f>J57+K57</f>
        <v>0</v>
      </c>
      <c r="N57" s="407"/>
      <c r="O57" s="407"/>
      <c r="P57" s="111">
        <v>0</v>
      </c>
      <c r="Q57" s="121">
        <v>0</v>
      </c>
      <c r="R57" s="112">
        <v>0</v>
      </c>
      <c r="S57" s="394">
        <f>R57-J57</f>
        <v>-15000000</v>
      </c>
      <c r="T57" s="370"/>
      <c r="U57" s="371"/>
    </row>
    <row r="58" spans="1:21" ht="7.7" customHeight="1" x14ac:dyDescent="0.25">
      <c r="A58" s="393" t="s">
        <v>223</v>
      </c>
      <c r="B58" s="370"/>
      <c r="C58" s="370"/>
      <c r="D58" s="370"/>
      <c r="E58" s="370"/>
      <c r="F58" s="370"/>
      <c r="G58" s="370"/>
      <c r="H58" s="370"/>
      <c r="I58" s="371"/>
      <c r="J58" s="121">
        <v>0</v>
      </c>
      <c r="K58" s="121">
        <f>149592665.11+461438511.21+702350881.26+297741028.27</f>
        <v>1611123085.8499999</v>
      </c>
      <c r="M58" s="407">
        <f>J58+K58</f>
        <v>1611123085.8499999</v>
      </c>
      <c r="N58" s="407"/>
      <c r="O58" s="407"/>
      <c r="P58" s="111">
        <v>1611123085.8499999</v>
      </c>
      <c r="Q58" s="121">
        <v>1611123085.8499999</v>
      </c>
      <c r="R58" s="112">
        <v>1611123085.8499999</v>
      </c>
      <c r="S58" s="394">
        <f>R58-J58</f>
        <v>1611123085.8499999</v>
      </c>
      <c r="T58" s="370"/>
      <c r="U58" s="371"/>
    </row>
    <row r="59" spans="1:21" ht="7.7" customHeight="1" x14ac:dyDescent="0.25">
      <c r="A59" s="386" t="s">
        <v>224</v>
      </c>
      <c r="B59" s="370"/>
      <c r="C59" s="370"/>
      <c r="D59" s="370"/>
      <c r="E59" s="370"/>
      <c r="F59" s="370"/>
      <c r="G59" s="370"/>
      <c r="H59" s="370"/>
      <c r="I59" s="371"/>
      <c r="J59" s="125">
        <f>J60</f>
        <v>334900000</v>
      </c>
      <c r="K59" s="125">
        <f>K60</f>
        <v>43713701</v>
      </c>
      <c r="M59" s="406">
        <f>J59+K59</f>
        <v>378613701</v>
      </c>
      <c r="N59" s="406"/>
      <c r="O59" s="406"/>
      <c r="P59" s="109">
        <f>P60</f>
        <v>378613701</v>
      </c>
      <c r="Q59" s="125">
        <f>Q60</f>
        <v>378613701</v>
      </c>
      <c r="R59" s="110">
        <f>R60</f>
        <v>378613701</v>
      </c>
      <c r="S59" s="387">
        <f>R59-J59</f>
        <v>43713701</v>
      </c>
      <c r="T59" s="370"/>
      <c r="U59" s="371"/>
    </row>
    <row r="60" spans="1:21" ht="7.7" customHeight="1" x14ac:dyDescent="0.25">
      <c r="A60" s="393" t="s">
        <v>225</v>
      </c>
      <c r="B60" s="370"/>
      <c r="C60" s="370"/>
      <c r="D60" s="370"/>
      <c r="E60" s="370"/>
      <c r="F60" s="370"/>
      <c r="G60" s="370"/>
      <c r="H60" s="370"/>
      <c r="I60" s="371"/>
      <c r="J60" s="121">
        <v>334900000</v>
      </c>
      <c r="K60" s="121">
        <v>43713701</v>
      </c>
      <c r="M60" s="407">
        <f>J60+K60</f>
        <v>378613701</v>
      </c>
      <c r="N60" s="407"/>
      <c r="O60" s="407"/>
      <c r="P60" s="111">
        <v>378613701</v>
      </c>
      <c r="Q60" s="121">
        <v>378613701</v>
      </c>
      <c r="R60" s="112">
        <v>378613701</v>
      </c>
      <c r="S60" s="394">
        <f>R60-J60</f>
        <v>43713701</v>
      </c>
      <c r="T60" s="370"/>
      <c r="U60" s="371"/>
    </row>
    <row r="61" spans="1:21" ht="7.7" customHeight="1" x14ac:dyDescent="0.25">
      <c r="A61" s="393" t="s">
        <v>226</v>
      </c>
      <c r="B61" s="370"/>
      <c r="C61" s="370"/>
      <c r="D61" s="370"/>
      <c r="E61" s="370"/>
      <c r="F61" s="370"/>
      <c r="G61" s="370"/>
      <c r="H61" s="370"/>
      <c r="I61" s="371"/>
      <c r="J61" s="121">
        <v>0</v>
      </c>
      <c r="K61" s="121">
        <v>0</v>
      </c>
      <c r="M61" s="407">
        <f>J61+K61</f>
        <v>0</v>
      </c>
      <c r="N61" s="407"/>
      <c r="O61" s="407"/>
      <c r="P61" s="111">
        <v>0</v>
      </c>
      <c r="Q61" s="121">
        <v>0</v>
      </c>
      <c r="R61" s="112">
        <v>0</v>
      </c>
      <c r="S61" s="394">
        <v>0</v>
      </c>
      <c r="T61" s="370"/>
      <c r="U61" s="371"/>
    </row>
    <row r="62" spans="1:21" ht="7.7" customHeight="1" x14ac:dyDescent="0.25">
      <c r="A62" s="386" t="s">
        <v>227</v>
      </c>
      <c r="B62" s="370"/>
      <c r="C62" s="370"/>
      <c r="D62" s="370"/>
      <c r="E62" s="370"/>
      <c r="F62" s="370"/>
      <c r="G62" s="370"/>
      <c r="H62" s="370"/>
      <c r="I62" s="371"/>
      <c r="J62" s="125">
        <v>0</v>
      </c>
      <c r="K62" s="125">
        <v>0</v>
      </c>
      <c r="M62" s="406">
        <f>J62+K62</f>
        <v>0</v>
      </c>
      <c r="N62" s="406"/>
      <c r="O62" s="406"/>
      <c r="P62" s="109">
        <v>0</v>
      </c>
      <c r="Q62" s="125">
        <v>0</v>
      </c>
      <c r="R62" s="110">
        <v>0</v>
      </c>
      <c r="S62" s="387">
        <v>0</v>
      </c>
      <c r="T62" s="370"/>
      <c r="U62" s="371"/>
    </row>
    <row r="63" spans="1:21" ht="7.7" customHeight="1" x14ac:dyDescent="0.25">
      <c r="A63" s="386" t="s">
        <v>228</v>
      </c>
      <c r="B63" s="370"/>
      <c r="C63" s="370"/>
      <c r="D63" s="370"/>
      <c r="E63" s="370"/>
      <c r="F63" s="370"/>
      <c r="G63" s="370"/>
      <c r="H63" s="370"/>
      <c r="I63" s="371"/>
      <c r="J63" s="125">
        <v>0</v>
      </c>
      <c r="K63" s="125">
        <v>0</v>
      </c>
      <c r="M63" s="406">
        <f>J63+K63</f>
        <v>0</v>
      </c>
      <c r="N63" s="406"/>
      <c r="O63" s="406"/>
      <c r="P63" s="109">
        <v>0</v>
      </c>
      <c r="Q63" s="125">
        <v>0</v>
      </c>
      <c r="R63" s="110">
        <v>0</v>
      </c>
      <c r="S63" s="387">
        <v>0</v>
      </c>
      <c r="T63" s="370"/>
      <c r="U63" s="371"/>
    </row>
    <row r="64" spans="1:21" ht="7.7" customHeight="1" x14ac:dyDescent="0.25">
      <c r="A64" s="400" t="s">
        <v>229</v>
      </c>
      <c r="B64" s="370"/>
      <c r="C64" s="370"/>
      <c r="D64" s="370"/>
      <c r="E64" s="370"/>
      <c r="F64" s="370"/>
      <c r="G64" s="370"/>
      <c r="H64" s="370"/>
      <c r="I64" s="371"/>
      <c r="J64" s="130">
        <f>J45+J54+J59</f>
        <v>9961961261</v>
      </c>
      <c r="K64" s="130">
        <f>K45+K54+K59</f>
        <v>3199425537.4099998</v>
      </c>
      <c r="M64" s="408">
        <f>J64+K64</f>
        <v>13161386798.41</v>
      </c>
      <c r="N64" s="408"/>
      <c r="O64" s="401"/>
      <c r="P64" s="404">
        <f>Q45+Q54+Q59</f>
        <v>13161386798.41</v>
      </c>
      <c r="Q64" s="371"/>
      <c r="R64" s="130">
        <f>R45+R54+R59</f>
        <v>13161386798.41</v>
      </c>
      <c r="S64" s="411">
        <f>R64-J64</f>
        <v>3199425537.4099998</v>
      </c>
      <c r="T64" s="412"/>
      <c r="U64" s="413"/>
    </row>
    <row r="65" spans="1:21" ht="7.7" customHeight="1" x14ac:dyDescent="0.25">
      <c r="A65" s="400" t="s">
        <v>230</v>
      </c>
      <c r="B65" s="370"/>
      <c r="C65" s="370"/>
      <c r="D65" s="370"/>
      <c r="E65" s="370"/>
      <c r="F65" s="370"/>
      <c r="G65" s="370"/>
      <c r="H65" s="370"/>
      <c r="I65" s="371"/>
      <c r="J65" s="130">
        <v>0</v>
      </c>
      <c r="K65" s="127">
        <f>K66</f>
        <v>1363638442.46</v>
      </c>
      <c r="M65" s="408">
        <f>J65+K65</f>
        <v>1363638442.46</v>
      </c>
      <c r="N65" s="408"/>
      <c r="O65" s="401"/>
      <c r="P65" s="409">
        <f>P66</f>
        <v>1363638442.46</v>
      </c>
      <c r="Q65" s="409"/>
      <c r="R65" s="114">
        <f>R66</f>
        <v>1363638442.46</v>
      </c>
      <c r="S65" s="410">
        <f>R65-J65</f>
        <v>1363638442.46</v>
      </c>
      <c r="T65" s="391"/>
      <c r="U65" s="392"/>
    </row>
    <row r="66" spans="1:21" ht="7.7" customHeight="1" x14ac:dyDescent="0.25">
      <c r="A66" s="393" t="s">
        <v>231</v>
      </c>
      <c r="B66" s="370"/>
      <c r="C66" s="370"/>
      <c r="D66" s="370"/>
      <c r="E66" s="370"/>
      <c r="F66" s="370"/>
      <c r="G66" s="370"/>
      <c r="H66" s="370"/>
      <c r="I66" s="371"/>
      <c r="J66" s="121">
        <v>0</v>
      </c>
      <c r="K66" s="121">
        <f>416850000+272245555.32+473992887.14+200550000</f>
        <v>1363638442.46</v>
      </c>
      <c r="M66" s="407">
        <f>J66+K66</f>
        <v>1363638442.46</v>
      </c>
      <c r="N66" s="407"/>
      <c r="O66" s="394"/>
      <c r="P66" s="394">
        <v>1363638442.46</v>
      </c>
      <c r="Q66" s="371"/>
      <c r="R66" s="112">
        <v>1363638442.46</v>
      </c>
      <c r="S66" s="395">
        <f>R66-J66</f>
        <v>1363638442.46</v>
      </c>
      <c r="T66" s="391"/>
      <c r="U66" s="392"/>
    </row>
    <row r="67" spans="1:21" ht="15" customHeight="1" x14ac:dyDescent="0.25">
      <c r="A67" s="400" t="s">
        <v>232</v>
      </c>
      <c r="B67" s="370"/>
      <c r="C67" s="370"/>
      <c r="D67" s="370"/>
      <c r="E67" s="370"/>
      <c r="F67" s="370"/>
      <c r="G67" s="370"/>
      <c r="H67" s="370"/>
      <c r="I67" s="371"/>
      <c r="J67" s="123">
        <f>J42+J64+J65</f>
        <v>19590991957</v>
      </c>
      <c r="K67" s="123">
        <f>K42+K64+K65</f>
        <v>6081536244.6599998</v>
      </c>
      <c r="L67" s="124"/>
      <c r="M67" s="417">
        <f>J67+K67</f>
        <v>25672528201.66</v>
      </c>
      <c r="N67" s="417"/>
      <c r="O67" s="418"/>
      <c r="P67" s="418">
        <f>P42+P64+P65</f>
        <v>25667844981.98</v>
      </c>
      <c r="Q67" s="419"/>
      <c r="R67" s="123">
        <f>R42+R64+R65</f>
        <v>25667844981.98</v>
      </c>
      <c r="S67" s="418">
        <f>S42+S64+S65</f>
        <v>6076853024.9800005</v>
      </c>
      <c r="T67" s="420"/>
      <c r="U67" s="419"/>
    </row>
    <row r="68" spans="1:21" ht="6.75" customHeight="1" x14ac:dyDescent="0.25">
      <c r="A68" s="386" t="s">
        <v>233</v>
      </c>
      <c r="B68" s="370"/>
      <c r="C68" s="370"/>
      <c r="D68" s="370"/>
      <c r="E68" s="370"/>
      <c r="F68" s="370"/>
      <c r="G68" s="370"/>
      <c r="H68" s="370"/>
      <c r="I68" s="371"/>
      <c r="J68" s="125"/>
      <c r="K68" s="125"/>
      <c r="M68" s="387"/>
      <c r="N68" s="370"/>
      <c r="O68" s="371"/>
      <c r="P68" s="387"/>
      <c r="Q68" s="371"/>
      <c r="R68" s="110"/>
      <c r="S68" s="387"/>
      <c r="T68" s="370"/>
      <c r="U68" s="371"/>
    </row>
    <row r="69" spans="1:21" ht="7.7" customHeight="1" x14ac:dyDescent="0.25">
      <c r="A69" s="393" t="s">
        <v>234</v>
      </c>
      <c r="B69" s="370"/>
      <c r="C69" s="370"/>
      <c r="D69" s="370"/>
      <c r="E69" s="370"/>
      <c r="F69" s="370"/>
      <c r="G69" s="370"/>
      <c r="H69" s="370"/>
      <c r="I69" s="371"/>
      <c r="J69" s="121">
        <v>0</v>
      </c>
      <c r="K69" s="121">
        <f>416850000+272245555.32+473992887.14+200550000</f>
        <v>1363638442.46</v>
      </c>
      <c r="M69" s="407">
        <f>J69+K69</f>
        <v>1363638442.46</v>
      </c>
      <c r="N69" s="407"/>
      <c r="O69" s="394"/>
      <c r="P69" s="394">
        <f>P66</f>
        <v>1363638442.46</v>
      </c>
      <c r="Q69" s="371"/>
      <c r="R69" s="112">
        <v>1363638442.46</v>
      </c>
      <c r="S69" s="414">
        <f>R69-J69</f>
        <v>1363638442.46</v>
      </c>
      <c r="T69" s="415"/>
      <c r="U69" s="416"/>
    </row>
    <row r="70" spans="1:21" ht="7.7" customHeight="1" x14ac:dyDescent="0.25">
      <c r="A70" s="393" t="s">
        <v>235</v>
      </c>
      <c r="B70" s="370"/>
      <c r="C70" s="370"/>
      <c r="D70" s="370"/>
      <c r="E70" s="370"/>
      <c r="F70" s="370"/>
      <c r="G70" s="370"/>
      <c r="H70" s="370"/>
      <c r="I70" s="371"/>
      <c r="J70" s="121">
        <v>0</v>
      </c>
      <c r="K70" s="121">
        <v>0</v>
      </c>
      <c r="M70" s="407">
        <v>0</v>
      </c>
      <c r="N70" s="407"/>
      <c r="O70" s="394"/>
      <c r="P70" s="394">
        <v>0</v>
      </c>
      <c r="Q70" s="371"/>
      <c r="R70" s="112">
        <v>0</v>
      </c>
      <c r="S70" s="394">
        <v>0</v>
      </c>
      <c r="T70" s="370"/>
      <c r="U70" s="371"/>
    </row>
    <row r="71" spans="1:21" ht="7.7" customHeight="1" x14ac:dyDescent="0.25">
      <c r="A71" s="393" t="s">
        <v>236</v>
      </c>
      <c r="B71" s="370"/>
      <c r="C71" s="370"/>
      <c r="D71" s="370"/>
      <c r="E71" s="370"/>
      <c r="F71" s="370"/>
      <c r="G71" s="370"/>
      <c r="H71" s="370"/>
      <c r="I71" s="371"/>
      <c r="J71" s="121">
        <v>0</v>
      </c>
      <c r="K71" s="121">
        <f>K69</f>
        <v>1363638442.46</v>
      </c>
      <c r="M71" s="407">
        <f>M69</f>
        <v>1363638442.46</v>
      </c>
      <c r="N71" s="407"/>
      <c r="O71" s="394"/>
      <c r="P71" s="394">
        <f>P69</f>
        <v>1363638442.46</v>
      </c>
      <c r="Q71" s="371"/>
      <c r="R71" s="112">
        <f>R69</f>
        <v>1363638442.46</v>
      </c>
      <c r="S71" s="416">
        <f>S69</f>
        <v>1363638442.46</v>
      </c>
      <c r="T71" s="423"/>
      <c r="U71" s="424"/>
    </row>
    <row r="72" spans="1:21" ht="2.25" customHeight="1" x14ac:dyDescent="0.25">
      <c r="A72" s="425" t="s">
        <v>168</v>
      </c>
      <c r="B72" s="426"/>
      <c r="C72" s="426"/>
      <c r="D72" s="426"/>
      <c r="E72" s="426"/>
      <c r="F72" s="426"/>
      <c r="G72" s="426"/>
      <c r="H72" s="426"/>
      <c r="I72" s="427"/>
      <c r="J72" s="122" t="s">
        <v>168</v>
      </c>
      <c r="K72" s="122" t="s">
        <v>168</v>
      </c>
      <c r="M72" s="428" t="s">
        <v>168</v>
      </c>
      <c r="N72" s="426"/>
      <c r="O72" s="427"/>
      <c r="P72" s="428" t="s">
        <v>168</v>
      </c>
      <c r="Q72" s="427"/>
      <c r="R72" s="122" t="s">
        <v>168</v>
      </c>
      <c r="S72" s="428" t="s">
        <v>168</v>
      </c>
      <c r="T72" s="426"/>
      <c r="U72" s="427"/>
    </row>
    <row r="73" spans="1:21" ht="0" hidden="1" customHeight="1" x14ac:dyDescent="0.25"/>
    <row r="74" spans="1:21" ht="12.75" customHeight="1" x14ac:dyDescent="0.25"/>
    <row r="75" spans="1:21" ht="51.75" customHeight="1" x14ac:dyDescent="0.25">
      <c r="A75" s="496" t="s">
        <v>491</v>
      </c>
      <c r="B75" s="496"/>
      <c r="C75" s="496"/>
      <c r="D75" s="496"/>
      <c r="E75" s="496"/>
      <c r="F75" s="496"/>
      <c r="G75" s="496"/>
      <c r="H75" s="496"/>
      <c r="I75" s="496"/>
      <c r="J75" s="496"/>
      <c r="K75" s="496"/>
      <c r="L75" s="496"/>
      <c r="M75" s="496"/>
      <c r="N75" s="496"/>
      <c r="O75" s="496"/>
      <c r="P75" s="496"/>
      <c r="Q75" s="496"/>
      <c r="R75" s="496"/>
      <c r="S75" s="496"/>
      <c r="T75" s="496"/>
      <c r="U75" s="496"/>
    </row>
    <row r="76" spans="1:21" ht="39.75" customHeight="1" x14ac:dyDescent="0.25">
      <c r="A76" s="120" t="s">
        <v>490</v>
      </c>
    </row>
    <row r="77" spans="1:21" ht="3" customHeight="1" x14ac:dyDescent="0.25">
      <c r="E77" s="115"/>
      <c r="F77" s="115"/>
      <c r="I77" s="115"/>
      <c r="J77" s="115"/>
      <c r="K77" s="115"/>
      <c r="O77" s="115"/>
      <c r="P77" s="115"/>
      <c r="Q77" s="115"/>
      <c r="R77" s="115"/>
      <c r="S77" s="115"/>
    </row>
    <row r="78" spans="1:21" ht="9.6" customHeight="1" x14ac:dyDescent="0.25">
      <c r="D78" s="421" t="s">
        <v>237</v>
      </c>
      <c r="E78" s="370"/>
      <c r="F78" s="370"/>
      <c r="G78" s="370"/>
      <c r="H78" s="421" t="s">
        <v>238</v>
      </c>
      <c r="I78" s="370"/>
      <c r="J78" s="370"/>
      <c r="K78" s="370"/>
      <c r="L78" s="370"/>
      <c r="M78" s="370"/>
      <c r="N78" s="421" t="s">
        <v>239</v>
      </c>
      <c r="O78" s="370"/>
      <c r="P78" s="370"/>
      <c r="Q78" s="370"/>
      <c r="R78" s="370"/>
      <c r="S78" s="370"/>
      <c r="T78" s="370"/>
    </row>
    <row r="79" spans="1:21" ht="17.100000000000001" customHeight="1" x14ac:dyDescent="0.25">
      <c r="D79" s="422" t="s">
        <v>240</v>
      </c>
      <c r="E79" s="370"/>
      <c r="F79" s="370"/>
      <c r="G79" s="370"/>
      <c r="H79" s="422" t="s">
        <v>241</v>
      </c>
      <c r="I79" s="370"/>
      <c r="J79" s="370"/>
      <c r="K79" s="370"/>
      <c r="L79" s="370"/>
      <c r="M79" s="370"/>
      <c r="N79" s="422" t="s">
        <v>242</v>
      </c>
      <c r="O79" s="370"/>
      <c r="P79" s="370"/>
      <c r="Q79" s="370"/>
      <c r="R79" s="370"/>
      <c r="S79" s="370"/>
      <c r="T79" s="370"/>
    </row>
    <row r="80" spans="1:21" ht="0" hidden="1" customHeight="1" x14ac:dyDescent="0.25"/>
    <row r="82" spans="2:5" x14ac:dyDescent="0.25">
      <c r="E82" s="116"/>
    </row>
    <row r="83" spans="2:5" x14ac:dyDescent="0.25">
      <c r="B83" s="117"/>
      <c r="E83" s="116"/>
    </row>
  </sheetData>
  <mergeCells count="219">
    <mergeCell ref="A71:I71"/>
    <mergeCell ref="M71:O71"/>
    <mergeCell ref="P71:Q71"/>
    <mergeCell ref="S71:U71"/>
    <mergeCell ref="A72:I72"/>
    <mergeCell ref="M72:O72"/>
    <mergeCell ref="P72:Q72"/>
    <mergeCell ref="S72:U72"/>
    <mergeCell ref="A75:U75"/>
    <mergeCell ref="D78:G78"/>
    <mergeCell ref="H78:M78"/>
    <mergeCell ref="N78:T78"/>
    <mergeCell ref="D79:G79"/>
    <mergeCell ref="H79:M79"/>
    <mergeCell ref="N79:T79"/>
    <mergeCell ref="A67:I67"/>
    <mergeCell ref="M67:O67"/>
    <mergeCell ref="P67:Q67"/>
    <mergeCell ref="S67:U67"/>
    <mergeCell ref="A68:I68"/>
    <mergeCell ref="M68:O68"/>
    <mergeCell ref="P68:Q68"/>
    <mergeCell ref="S68:U68"/>
    <mergeCell ref="A69:I69"/>
    <mergeCell ref="M69:O69"/>
    <mergeCell ref="P69:Q69"/>
    <mergeCell ref="S69:U69"/>
    <mergeCell ref="A70:I70"/>
    <mergeCell ref="M70:O70"/>
    <mergeCell ref="P70:Q70"/>
    <mergeCell ref="S70:U70"/>
    <mergeCell ref="A63:I63"/>
    <mergeCell ref="M63:O63"/>
    <mergeCell ref="S63:U63"/>
    <mergeCell ref="A64:I64"/>
    <mergeCell ref="M64:O64"/>
    <mergeCell ref="P64:Q64"/>
    <mergeCell ref="S64:U64"/>
    <mergeCell ref="A65:I65"/>
    <mergeCell ref="M65:O65"/>
    <mergeCell ref="P65:Q65"/>
    <mergeCell ref="S65:U65"/>
    <mergeCell ref="A66:I66"/>
    <mergeCell ref="M66:O66"/>
    <mergeCell ref="P66:Q66"/>
    <mergeCell ref="S66:U66"/>
    <mergeCell ref="A59:I59"/>
    <mergeCell ref="M59:O59"/>
    <mergeCell ref="S59:U59"/>
    <mergeCell ref="A60:I60"/>
    <mergeCell ref="M60:O60"/>
    <mergeCell ref="S60:U60"/>
    <mergeCell ref="A61:I61"/>
    <mergeCell ref="M61:O61"/>
    <mergeCell ref="S61:U61"/>
    <mergeCell ref="A62:I62"/>
    <mergeCell ref="M62:O62"/>
    <mergeCell ref="S62:U62"/>
    <mergeCell ref="A55:I55"/>
    <mergeCell ref="M55:O55"/>
    <mergeCell ref="S55:U55"/>
    <mergeCell ref="A56:I56"/>
    <mergeCell ref="M56:O56"/>
    <mergeCell ref="S56:U56"/>
    <mergeCell ref="A57:I57"/>
    <mergeCell ref="M57:O57"/>
    <mergeCell ref="S57:U57"/>
    <mergeCell ref="A58:I58"/>
    <mergeCell ref="M58:O58"/>
    <mergeCell ref="S58:U58"/>
    <mergeCell ref="A51:I51"/>
    <mergeCell ref="M51:O51"/>
    <mergeCell ref="S51:U51"/>
    <mergeCell ref="A52:I52"/>
    <mergeCell ref="M52:O52"/>
    <mergeCell ref="S52:U52"/>
    <mergeCell ref="A53:I53"/>
    <mergeCell ref="M53:O53"/>
    <mergeCell ref="S53:U53"/>
    <mergeCell ref="A54:I54"/>
    <mergeCell ref="M54:O54"/>
    <mergeCell ref="S54:U54"/>
    <mergeCell ref="A47:I47"/>
    <mergeCell ref="M47:O47"/>
    <mergeCell ref="S47:U47"/>
    <mergeCell ref="A48:I48"/>
    <mergeCell ref="M48:O48"/>
    <mergeCell ref="S48:U48"/>
    <mergeCell ref="A49:I49"/>
    <mergeCell ref="M49:O49"/>
    <mergeCell ref="S49:U49"/>
    <mergeCell ref="A50:I50"/>
    <mergeCell ref="M50:O50"/>
    <mergeCell ref="S50:U50"/>
    <mergeCell ref="A43:I43"/>
    <mergeCell ref="M43:O43"/>
    <mergeCell ref="P43:Q43"/>
    <mergeCell ref="S43:U43"/>
    <mergeCell ref="A44:I44"/>
    <mergeCell ref="M44:O44"/>
    <mergeCell ref="P44:Q44"/>
    <mergeCell ref="S44:U44"/>
    <mergeCell ref="A45:I45"/>
    <mergeCell ref="M45:O45"/>
    <mergeCell ref="S45:U45"/>
    <mergeCell ref="A46:I46"/>
    <mergeCell ref="M46:O46"/>
    <mergeCell ref="S46:U46"/>
    <mergeCell ref="A39:I39"/>
    <mergeCell ref="M39:O39"/>
    <mergeCell ref="S39:U39"/>
    <mergeCell ref="A40:I40"/>
    <mergeCell ref="M40:O40"/>
    <mergeCell ref="S40:U40"/>
    <mergeCell ref="A41:I41"/>
    <mergeCell ref="M41:O41"/>
    <mergeCell ref="S41:U41"/>
    <mergeCell ref="A42:I42"/>
    <mergeCell ref="M42:O42"/>
    <mergeCell ref="P42:Q42"/>
    <mergeCell ref="S42:U42"/>
    <mergeCell ref="A35:I35"/>
    <mergeCell ref="M35:O35"/>
    <mergeCell ref="S35:U35"/>
    <mergeCell ref="A36:I36"/>
    <mergeCell ref="M36:O36"/>
    <mergeCell ref="S36:U36"/>
    <mergeCell ref="A37:I37"/>
    <mergeCell ref="M37:O37"/>
    <mergeCell ref="S37:U37"/>
    <mergeCell ref="A38:I38"/>
    <mergeCell ref="M38:O38"/>
    <mergeCell ref="S38:U38"/>
    <mergeCell ref="A31:I31"/>
    <mergeCell ref="M31:O31"/>
    <mergeCell ref="S31:U31"/>
    <mergeCell ref="A32:I32"/>
    <mergeCell ref="M32:O32"/>
    <mergeCell ref="S32:U32"/>
    <mergeCell ref="A33:I33"/>
    <mergeCell ref="M33:O33"/>
    <mergeCell ref="S33:U33"/>
    <mergeCell ref="A34:I34"/>
    <mergeCell ref="M34:O34"/>
    <mergeCell ref="S34:U34"/>
    <mergeCell ref="A27:I27"/>
    <mergeCell ref="M27:O27"/>
    <mergeCell ref="S27:U27"/>
    <mergeCell ref="A28:I28"/>
    <mergeCell ref="M28:O28"/>
    <mergeCell ref="S28:U28"/>
    <mergeCell ref="A29:I29"/>
    <mergeCell ref="M29:O29"/>
    <mergeCell ref="S29:U29"/>
    <mergeCell ref="A30:I30"/>
    <mergeCell ref="M30:O30"/>
    <mergeCell ref="S30:U30"/>
    <mergeCell ref="A23:I23"/>
    <mergeCell ref="M23:O23"/>
    <mergeCell ref="S23:U23"/>
    <mergeCell ref="A24:I24"/>
    <mergeCell ref="M24:O24"/>
    <mergeCell ref="S24:U24"/>
    <mergeCell ref="A25:I25"/>
    <mergeCell ref="M25:O25"/>
    <mergeCell ref="S25:U25"/>
    <mergeCell ref="A26:I26"/>
    <mergeCell ref="M26:O26"/>
    <mergeCell ref="S26:U26"/>
    <mergeCell ref="A19:I19"/>
    <mergeCell ref="M19:O19"/>
    <mergeCell ref="S19:U19"/>
    <mergeCell ref="A20:I20"/>
    <mergeCell ref="M20:O20"/>
    <mergeCell ref="S20:U20"/>
    <mergeCell ref="A21:I21"/>
    <mergeCell ref="M21:O21"/>
    <mergeCell ref="S21:U21"/>
    <mergeCell ref="A22:I22"/>
    <mergeCell ref="M22:O22"/>
    <mergeCell ref="S22:U22"/>
    <mergeCell ref="A15:I15"/>
    <mergeCell ref="M15:O15"/>
    <mergeCell ref="S15:U15"/>
    <mergeCell ref="A16:I16"/>
    <mergeCell ref="M16:O16"/>
    <mergeCell ref="S16:U16"/>
    <mergeCell ref="A17:I17"/>
    <mergeCell ref="M17:O17"/>
    <mergeCell ref="S17:U17"/>
    <mergeCell ref="A18:I18"/>
    <mergeCell ref="M18:O18"/>
    <mergeCell ref="S18:U18"/>
    <mergeCell ref="A11:I11"/>
    <mergeCell ref="M11:O11"/>
    <mergeCell ref="S11:U11"/>
    <mergeCell ref="A12:I12"/>
    <mergeCell ref="M12:O12"/>
    <mergeCell ref="S12:U12"/>
    <mergeCell ref="A13:I13"/>
    <mergeCell ref="M13:O13"/>
    <mergeCell ref="S13:U13"/>
    <mergeCell ref="A14:I14"/>
    <mergeCell ref="M14:O14"/>
    <mergeCell ref="S14:U14"/>
    <mergeCell ref="B2:B5"/>
    <mergeCell ref="F3:P3"/>
    <mergeCell ref="F5:P6"/>
    <mergeCell ref="A8:I8"/>
    <mergeCell ref="J8:R8"/>
    <mergeCell ref="S8:U8"/>
    <mergeCell ref="A9:I9"/>
    <mergeCell ref="M9:O9"/>
    <mergeCell ref="P9:Q9"/>
    <mergeCell ref="S9:U9"/>
    <mergeCell ref="A10:I10"/>
    <mergeCell ref="M10:O10"/>
    <mergeCell ref="P10:Q10"/>
    <mergeCell ref="S10:U10"/>
  </mergeCells>
  <conditionalFormatting sqref="J76 L76:U76 J77:U82 J84:U1048576 J83 L83:U83 B83 J1:U74">
    <cfRule type="cellIs" dxfId="3" priority="4" operator="lessThan">
      <formula>0</formula>
    </cfRule>
  </conditionalFormatting>
  <conditionalFormatting sqref="J10:U71">
    <cfRule type="cellIs" dxfId="2" priority="3" operator="greaterThan">
      <formula>0</formula>
    </cfRule>
  </conditionalFormatting>
  <conditionalFormatting sqref="W37">
    <cfRule type="cellIs" dxfId="1" priority="2" operator="lessThan">
      <formula>0</formula>
    </cfRule>
  </conditionalFormatting>
  <conditionalFormatting sqref="W37">
    <cfRule type="cellIs" dxfId="0" priority="1" operator="greater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2D5A-0C11-4F15-B9D7-B2B87E1220DD}">
  <sheetPr>
    <pageSetUpPr fitToPage="1"/>
  </sheetPr>
  <dimension ref="A1:K199"/>
  <sheetViews>
    <sheetView showGridLines="0" workbookViewId="0">
      <selection activeCell="H12" sqref="H12"/>
    </sheetView>
  </sheetViews>
  <sheetFormatPr baseColWidth="10" defaultRowHeight="15" x14ac:dyDescent="0.25"/>
  <cols>
    <col min="1" max="1" width="5.7109375" style="165" customWidth="1"/>
    <col min="2" max="2" width="10.7109375" style="165" customWidth="1"/>
    <col min="3" max="3" width="20.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4.28515625" style="165" customWidth="1"/>
    <col min="12" max="12" width="4" style="165" customWidth="1"/>
    <col min="13" max="16384" width="11.42578125" style="165"/>
  </cols>
  <sheetData>
    <row r="1" spans="1:10" ht="88.5" customHeight="1" x14ac:dyDescent="0.25">
      <c r="A1" s="445" t="s">
        <v>394</v>
      </c>
      <c r="B1" s="446"/>
      <c r="C1" s="446"/>
      <c r="D1" s="446"/>
      <c r="E1" s="446"/>
      <c r="F1" s="446"/>
      <c r="G1" s="446"/>
      <c r="H1" s="446"/>
      <c r="I1" s="446"/>
      <c r="J1" s="447"/>
    </row>
    <row r="2" spans="1:10" ht="9" customHeight="1" x14ac:dyDescent="0.25"/>
    <row r="3" spans="1:10" ht="17.100000000000001" customHeight="1" x14ac:dyDescent="0.25">
      <c r="A3" s="440" t="s">
        <v>168</v>
      </c>
      <c r="B3" s="441"/>
      <c r="C3" s="441"/>
      <c r="D3" s="442"/>
      <c r="E3" s="443" t="s">
        <v>393</v>
      </c>
      <c r="F3" s="444"/>
      <c r="G3" s="444"/>
      <c r="H3" s="444"/>
      <c r="I3" s="444"/>
      <c r="J3" s="448" t="s">
        <v>392</v>
      </c>
    </row>
    <row r="4" spans="1:10" ht="27" customHeight="1" x14ac:dyDescent="0.25">
      <c r="A4" s="450" t="s">
        <v>20</v>
      </c>
      <c r="B4" s="451"/>
      <c r="C4" s="451"/>
      <c r="D4" s="452"/>
      <c r="E4" s="187" t="s">
        <v>21</v>
      </c>
      <c r="F4" s="187" t="s">
        <v>391</v>
      </c>
      <c r="G4" s="187" t="s">
        <v>172</v>
      </c>
      <c r="H4" s="187" t="s">
        <v>4</v>
      </c>
      <c r="I4" s="186" t="s">
        <v>22</v>
      </c>
      <c r="J4" s="449"/>
    </row>
    <row r="5" spans="1:10" x14ac:dyDescent="0.25">
      <c r="A5" s="439" t="s">
        <v>390</v>
      </c>
      <c r="B5" s="432"/>
      <c r="C5" s="432"/>
      <c r="D5" s="432"/>
      <c r="E5" s="180">
        <v>9629030696</v>
      </c>
      <c r="F5" s="180">
        <v>2968157658.9699998</v>
      </c>
      <c r="G5" s="180">
        <v>12597188354.969999</v>
      </c>
      <c r="H5" s="180">
        <v>12109729740.5</v>
      </c>
      <c r="I5" s="180">
        <v>11653438243.450001</v>
      </c>
      <c r="J5" s="185">
        <v>487458614.47000003</v>
      </c>
    </row>
    <row r="6" spans="1:10" ht="22.5" customHeight="1" x14ac:dyDescent="0.25">
      <c r="A6" s="431" t="s">
        <v>383</v>
      </c>
      <c r="B6" s="432"/>
      <c r="C6" s="432"/>
      <c r="D6" s="432"/>
      <c r="E6" s="173">
        <v>2204125029</v>
      </c>
      <c r="F6" s="173">
        <v>-26810754.43</v>
      </c>
      <c r="G6" s="173">
        <v>2177314274.5700002</v>
      </c>
      <c r="H6" s="173">
        <v>1917772487.5699999</v>
      </c>
      <c r="I6" s="173">
        <v>1917772487.5699999</v>
      </c>
      <c r="J6" s="172">
        <v>259541787</v>
      </c>
    </row>
    <row r="7" spans="1:10" x14ac:dyDescent="0.25">
      <c r="A7" s="429" t="s">
        <v>382</v>
      </c>
      <c r="B7" s="430"/>
      <c r="C7" s="430"/>
      <c r="D7" s="430"/>
      <c r="E7" s="173">
        <v>1111980617</v>
      </c>
      <c r="F7" s="173">
        <v>-46590639.409999996</v>
      </c>
      <c r="G7" s="173">
        <v>1065389977.59</v>
      </c>
      <c r="H7" s="173">
        <v>1031344857.73</v>
      </c>
      <c r="I7" s="173">
        <v>1031344857.73</v>
      </c>
      <c r="J7" s="172">
        <v>34045119.859999999</v>
      </c>
    </row>
    <row r="8" spans="1:10" x14ac:dyDescent="0.25">
      <c r="A8" s="429" t="s">
        <v>381</v>
      </c>
      <c r="B8" s="430"/>
      <c r="C8" s="430"/>
      <c r="D8" s="430"/>
      <c r="E8" s="173">
        <v>64037443</v>
      </c>
      <c r="F8" s="173">
        <v>-1003230.07</v>
      </c>
      <c r="G8" s="173">
        <v>63034212.93</v>
      </c>
      <c r="H8" s="173">
        <v>57642412.219999999</v>
      </c>
      <c r="I8" s="173">
        <v>57642412.219999999</v>
      </c>
      <c r="J8" s="172">
        <v>5391800.71</v>
      </c>
    </row>
    <row r="9" spans="1:10" x14ac:dyDescent="0.25">
      <c r="A9" s="429" t="s">
        <v>380</v>
      </c>
      <c r="B9" s="430"/>
      <c r="C9" s="430"/>
      <c r="D9" s="430"/>
      <c r="E9" s="173">
        <v>531877868</v>
      </c>
      <c r="F9" s="173">
        <v>3933124.4</v>
      </c>
      <c r="G9" s="173">
        <v>535810992.39999998</v>
      </c>
      <c r="H9" s="173">
        <v>402781321.93000001</v>
      </c>
      <c r="I9" s="173">
        <v>402781321.93000001</v>
      </c>
      <c r="J9" s="172">
        <v>133029670.47</v>
      </c>
    </row>
    <row r="10" spans="1:10" x14ac:dyDescent="0.25">
      <c r="A10" s="429" t="s">
        <v>379</v>
      </c>
      <c r="B10" s="430"/>
      <c r="C10" s="430"/>
      <c r="D10" s="430"/>
      <c r="E10" s="173">
        <v>472966296</v>
      </c>
      <c r="F10" s="173">
        <v>8077681.7599999998</v>
      </c>
      <c r="G10" s="173">
        <v>481043977.75999999</v>
      </c>
      <c r="H10" s="173">
        <v>417231586.80000001</v>
      </c>
      <c r="I10" s="173">
        <v>417231586.80000001</v>
      </c>
      <c r="J10" s="172">
        <v>63812390.960000001</v>
      </c>
    </row>
    <row r="11" spans="1:10" x14ac:dyDescent="0.25">
      <c r="A11" s="429" t="s">
        <v>378</v>
      </c>
      <c r="B11" s="430"/>
      <c r="C11" s="430"/>
      <c r="D11" s="430"/>
      <c r="E11" s="173">
        <v>0</v>
      </c>
      <c r="F11" s="173">
        <v>8772308.8900000006</v>
      </c>
      <c r="G11" s="173">
        <v>8772308.8900000006</v>
      </c>
      <c r="H11" s="173">
        <v>8772308.8900000006</v>
      </c>
      <c r="I11" s="173">
        <v>8772308.8900000006</v>
      </c>
      <c r="J11" s="172">
        <v>0</v>
      </c>
    </row>
    <row r="12" spans="1:10" x14ac:dyDescent="0.25">
      <c r="A12" s="429" t="s">
        <v>377</v>
      </c>
      <c r="B12" s="430"/>
      <c r="C12" s="430"/>
      <c r="D12" s="430"/>
      <c r="E12" s="173">
        <v>23262805</v>
      </c>
      <c r="F12" s="173">
        <v>0</v>
      </c>
      <c r="G12" s="173">
        <v>23262805</v>
      </c>
      <c r="H12" s="173">
        <v>0</v>
      </c>
      <c r="I12" s="173">
        <v>0</v>
      </c>
      <c r="J12" s="172">
        <v>23262805</v>
      </c>
    </row>
    <row r="13" spans="1:10" x14ac:dyDescent="0.25">
      <c r="A13" s="429" t="s">
        <v>376</v>
      </c>
      <c r="B13" s="430"/>
      <c r="C13" s="430"/>
      <c r="D13" s="430"/>
      <c r="E13" s="173">
        <v>0</v>
      </c>
      <c r="F13" s="173">
        <v>0</v>
      </c>
      <c r="G13" s="173">
        <v>0</v>
      </c>
      <c r="H13" s="173">
        <v>0</v>
      </c>
      <c r="I13" s="173">
        <v>0</v>
      </c>
      <c r="J13" s="172">
        <v>0</v>
      </c>
    </row>
    <row r="14" spans="1:10" x14ac:dyDescent="0.25">
      <c r="A14" s="433" t="s">
        <v>168</v>
      </c>
      <c r="B14" s="432"/>
      <c r="C14" s="432"/>
      <c r="D14" s="432"/>
      <c r="E14" s="171" t="s">
        <v>168</v>
      </c>
      <c r="F14" s="171" t="s">
        <v>168</v>
      </c>
      <c r="G14" s="171" t="s">
        <v>168</v>
      </c>
      <c r="H14" s="171" t="s">
        <v>168</v>
      </c>
      <c r="I14" s="171" t="s">
        <v>168</v>
      </c>
      <c r="J14" s="170" t="s">
        <v>168</v>
      </c>
    </row>
    <row r="15" spans="1:10" x14ac:dyDescent="0.25">
      <c r="A15" s="431" t="s">
        <v>375</v>
      </c>
      <c r="B15" s="432"/>
      <c r="C15" s="432"/>
      <c r="D15" s="432"/>
      <c r="E15" s="173">
        <v>353430376</v>
      </c>
      <c r="F15" s="173">
        <v>226976704.05000001</v>
      </c>
      <c r="G15" s="173">
        <v>580407080.04999995</v>
      </c>
      <c r="H15" s="173">
        <v>570894301.75</v>
      </c>
      <c r="I15" s="173">
        <v>559395551.26999998</v>
      </c>
      <c r="J15" s="172">
        <v>9512778.3000000007</v>
      </c>
    </row>
    <row r="16" spans="1:10" ht="23.25" customHeight="1" x14ac:dyDescent="0.25">
      <c r="A16" s="429" t="s">
        <v>374</v>
      </c>
      <c r="B16" s="430"/>
      <c r="C16" s="430"/>
      <c r="D16" s="430"/>
      <c r="E16" s="173">
        <v>72068709</v>
      </c>
      <c r="F16" s="173">
        <v>87642751.079999998</v>
      </c>
      <c r="G16" s="173">
        <v>159711460.08000001</v>
      </c>
      <c r="H16" s="173">
        <v>156749558.27000001</v>
      </c>
      <c r="I16" s="173">
        <v>153471816.25</v>
      </c>
      <c r="J16" s="172">
        <v>2961901.81</v>
      </c>
    </row>
    <row r="17" spans="1:10" ht="21" customHeight="1" x14ac:dyDescent="0.25">
      <c r="A17" s="429" t="s">
        <v>373</v>
      </c>
      <c r="B17" s="430"/>
      <c r="C17" s="430"/>
      <c r="D17" s="430"/>
      <c r="E17" s="173">
        <v>53847237</v>
      </c>
      <c r="F17" s="173">
        <v>6257488.5199999996</v>
      </c>
      <c r="G17" s="173">
        <v>60104725.520000003</v>
      </c>
      <c r="H17" s="173">
        <v>59903627.270000003</v>
      </c>
      <c r="I17" s="173">
        <v>59885492.270000003</v>
      </c>
      <c r="J17" s="172">
        <v>201098.25</v>
      </c>
    </row>
    <row r="18" spans="1:10" ht="30.75" customHeight="1" x14ac:dyDescent="0.25">
      <c r="A18" s="429" t="s">
        <v>372</v>
      </c>
      <c r="B18" s="430"/>
      <c r="C18" s="430"/>
      <c r="D18" s="430"/>
      <c r="E18" s="173">
        <v>14300</v>
      </c>
      <c r="F18" s="173">
        <v>3966335.92</v>
      </c>
      <c r="G18" s="173">
        <v>3980635.92</v>
      </c>
      <c r="H18" s="173">
        <v>3980633.92</v>
      </c>
      <c r="I18" s="173">
        <v>3980633.92</v>
      </c>
      <c r="J18" s="172">
        <v>2</v>
      </c>
    </row>
    <row r="19" spans="1:10" ht="26.25" customHeight="1" x14ac:dyDescent="0.25">
      <c r="A19" s="429" t="s">
        <v>371</v>
      </c>
      <c r="B19" s="430"/>
      <c r="C19" s="430"/>
      <c r="D19" s="430"/>
      <c r="E19" s="173">
        <v>6462511</v>
      </c>
      <c r="F19" s="173">
        <v>29033623.09</v>
      </c>
      <c r="G19" s="173">
        <v>35496134.090000004</v>
      </c>
      <c r="H19" s="173">
        <v>34632773.479999997</v>
      </c>
      <c r="I19" s="173">
        <v>33627615.719999999</v>
      </c>
      <c r="J19" s="172">
        <v>863360.61</v>
      </c>
    </row>
    <row r="20" spans="1:10" x14ac:dyDescent="0.25">
      <c r="A20" s="429" t="s">
        <v>370</v>
      </c>
      <c r="B20" s="430"/>
      <c r="C20" s="430"/>
      <c r="D20" s="430"/>
      <c r="E20" s="173">
        <v>53991034</v>
      </c>
      <c r="F20" s="173">
        <v>62921181.229999997</v>
      </c>
      <c r="G20" s="173">
        <v>116912215.23</v>
      </c>
      <c r="H20" s="173">
        <v>116863178.87</v>
      </c>
      <c r="I20" s="173">
        <v>116189896.34</v>
      </c>
      <c r="J20" s="172">
        <v>49036.36</v>
      </c>
    </row>
    <row r="21" spans="1:10" ht="17.25" customHeight="1" x14ac:dyDescent="0.25">
      <c r="A21" s="429" t="s">
        <v>369</v>
      </c>
      <c r="B21" s="430"/>
      <c r="C21" s="430"/>
      <c r="D21" s="430"/>
      <c r="E21" s="173">
        <v>141082106</v>
      </c>
      <c r="F21" s="173">
        <v>14987061.9</v>
      </c>
      <c r="G21" s="173">
        <v>156069167.90000001</v>
      </c>
      <c r="H21" s="173">
        <v>153792128.84999999</v>
      </c>
      <c r="I21" s="173">
        <v>153275689.24000001</v>
      </c>
      <c r="J21" s="172">
        <v>2277039.0499999998</v>
      </c>
    </row>
    <row r="22" spans="1:10" ht="26.25" customHeight="1" x14ac:dyDescent="0.25">
      <c r="A22" s="429" t="s">
        <v>368</v>
      </c>
      <c r="B22" s="430"/>
      <c r="C22" s="430"/>
      <c r="D22" s="430"/>
      <c r="E22" s="173">
        <v>7185659</v>
      </c>
      <c r="F22" s="173">
        <v>12449694.57</v>
      </c>
      <c r="G22" s="173">
        <v>19635353.57</v>
      </c>
      <c r="H22" s="173">
        <v>19566336.170000002</v>
      </c>
      <c r="I22" s="173">
        <v>16295350.279999999</v>
      </c>
      <c r="J22" s="172">
        <v>69017.399999999994</v>
      </c>
    </row>
    <row r="23" spans="1:10" x14ac:dyDescent="0.25">
      <c r="A23" s="429" t="s">
        <v>367</v>
      </c>
      <c r="B23" s="430"/>
      <c r="C23" s="430"/>
      <c r="D23" s="430"/>
      <c r="E23" s="173">
        <v>116890</v>
      </c>
      <c r="F23" s="173">
        <v>2014017.1</v>
      </c>
      <c r="G23" s="173">
        <v>2130907.1</v>
      </c>
      <c r="H23" s="173">
        <v>1565773.4</v>
      </c>
      <c r="I23" s="173">
        <v>1554150.2</v>
      </c>
      <c r="J23" s="172">
        <v>565133.69999999995</v>
      </c>
    </row>
    <row r="24" spans="1:10" x14ac:dyDescent="0.25">
      <c r="A24" s="429" t="s">
        <v>366</v>
      </c>
      <c r="B24" s="430"/>
      <c r="C24" s="430"/>
      <c r="D24" s="430"/>
      <c r="E24" s="173">
        <v>18661930</v>
      </c>
      <c r="F24" s="173">
        <v>7704550.6399999997</v>
      </c>
      <c r="G24" s="173">
        <v>26366480.640000001</v>
      </c>
      <c r="H24" s="173">
        <v>23840291.52</v>
      </c>
      <c r="I24" s="173">
        <v>21114907.050000001</v>
      </c>
      <c r="J24" s="172">
        <v>2526189.12</v>
      </c>
    </row>
    <row r="25" spans="1:10" x14ac:dyDescent="0.25">
      <c r="A25" s="433" t="s">
        <v>168</v>
      </c>
      <c r="B25" s="432"/>
      <c r="C25" s="432"/>
      <c r="D25" s="432"/>
      <c r="E25" s="171" t="s">
        <v>168</v>
      </c>
      <c r="F25" s="171" t="s">
        <v>168</v>
      </c>
      <c r="G25" s="171" t="s">
        <v>168</v>
      </c>
      <c r="H25" s="171" t="s">
        <v>168</v>
      </c>
      <c r="I25" s="171" t="s">
        <v>168</v>
      </c>
      <c r="J25" s="170" t="s">
        <v>168</v>
      </c>
    </row>
    <row r="26" spans="1:10" x14ac:dyDescent="0.25">
      <c r="A26" s="431" t="s">
        <v>365</v>
      </c>
      <c r="B26" s="432"/>
      <c r="C26" s="432"/>
      <c r="D26" s="432"/>
      <c r="E26" s="173">
        <v>872735423</v>
      </c>
      <c r="F26" s="173">
        <v>964857449.24000001</v>
      </c>
      <c r="G26" s="173">
        <v>1837592872.24</v>
      </c>
      <c r="H26" s="173">
        <v>1820139878.99</v>
      </c>
      <c r="I26" s="173">
        <v>1666388198.3399999</v>
      </c>
      <c r="J26" s="172">
        <v>17452993.25</v>
      </c>
    </row>
    <row r="27" spans="1:10" x14ac:dyDescent="0.25">
      <c r="A27" s="429" t="s">
        <v>364</v>
      </c>
      <c r="B27" s="430"/>
      <c r="C27" s="430"/>
      <c r="D27" s="430"/>
      <c r="E27" s="173">
        <v>70420909</v>
      </c>
      <c r="F27" s="173">
        <v>-5773488.4299999997</v>
      </c>
      <c r="G27" s="173">
        <v>64647420.57</v>
      </c>
      <c r="H27" s="173">
        <v>60179781.07</v>
      </c>
      <c r="I27" s="173">
        <v>59974431.82</v>
      </c>
      <c r="J27" s="172">
        <v>4467639.5</v>
      </c>
    </row>
    <row r="28" spans="1:10" x14ac:dyDescent="0.25">
      <c r="A28" s="429" t="s">
        <v>363</v>
      </c>
      <c r="B28" s="430"/>
      <c r="C28" s="430"/>
      <c r="D28" s="430"/>
      <c r="E28" s="173">
        <v>110204815</v>
      </c>
      <c r="F28" s="173">
        <v>118854998.90000001</v>
      </c>
      <c r="G28" s="173">
        <v>229059813.90000001</v>
      </c>
      <c r="H28" s="173">
        <v>227216017.65000001</v>
      </c>
      <c r="I28" s="173">
        <v>225489653.5</v>
      </c>
      <c r="J28" s="172">
        <v>1843796.25</v>
      </c>
    </row>
    <row r="29" spans="1:10" ht="26.25" customHeight="1" x14ac:dyDescent="0.25">
      <c r="A29" s="429" t="s">
        <v>389</v>
      </c>
      <c r="B29" s="430"/>
      <c r="C29" s="430"/>
      <c r="D29" s="430"/>
      <c r="E29" s="173">
        <v>124733764</v>
      </c>
      <c r="F29" s="173">
        <v>357522983.93000001</v>
      </c>
      <c r="G29" s="173">
        <v>482256747.93000001</v>
      </c>
      <c r="H29" s="173">
        <v>480287595.20999998</v>
      </c>
      <c r="I29" s="173">
        <v>469475199.47000003</v>
      </c>
      <c r="J29" s="172">
        <v>1969152.72</v>
      </c>
    </row>
    <row r="30" spans="1:10" x14ac:dyDescent="0.25">
      <c r="A30" s="429" t="s">
        <v>361</v>
      </c>
      <c r="B30" s="430"/>
      <c r="C30" s="430"/>
      <c r="D30" s="430"/>
      <c r="E30" s="173">
        <v>41582030</v>
      </c>
      <c r="F30" s="173">
        <v>-1218784.3999999999</v>
      </c>
      <c r="G30" s="173">
        <v>40363245.600000001</v>
      </c>
      <c r="H30" s="173">
        <v>39494011.390000001</v>
      </c>
      <c r="I30" s="173">
        <v>39488478.119999997</v>
      </c>
      <c r="J30" s="172">
        <v>869234.21</v>
      </c>
    </row>
    <row r="31" spans="1:10" ht="23.25" customHeight="1" x14ac:dyDescent="0.25">
      <c r="A31" s="429" t="s">
        <v>360</v>
      </c>
      <c r="B31" s="430"/>
      <c r="C31" s="430"/>
      <c r="D31" s="430"/>
      <c r="E31" s="173">
        <v>107792847</v>
      </c>
      <c r="F31" s="173">
        <v>66014624.75</v>
      </c>
      <c r="G31" s="173">
        <v>173807471.75</v>
      </c>
      <c r="H31" s="173">
        <v>171936313.11000001</v>
      </c>
      <c r="I31" s="173">
        <v>168937402.47999999</v>
      </c>
      <c r="J31" s="172">
        <v>1871158.64</v>
      </c>
    </row>
    <row r="32" spans="1:10" x14ac:dyDescent="0.25">
      <c r="A32" s="429" t="s">
        <v>359</v>
      </c>
      <c r="B32" s="430"/>
      <c r="C32" s="430"/>
      <c r="D32" s="430"/>
      <c r="E32" s="173">
        <v>187349923</v>
      </c>
      <c r="F32" s="173">
        <v>347777730.93000001</v>
      </c>
      <c r="G32" s="173">
        <v>535127653.93000001</v>
      </c>
      <c r="H32" s="173">
        <v>535104192.67000002</v>
      </c>
      <c r="I32" s="173">
        <v>502934958.04000002</v>
      </c>
      <c r="J32" s="172">
        <v>23461.26</v>
      </c>
    </row>
    <row r="33" spans="1:10" x14ac:dyDescent="0.25">
      <c r="A33" s="429" t="s">
        <v>358</v>
      </c>
      <c r="B33" s="430"/>
      <c r="C33" s="430"/>
      <c r="D33" s="430"/>
      <c r="E33" s="173">
        <v>32251999</v>
      </c>
      <c r="F33" s="173">
        <v>-2614634.5299999998</v>
      </c>
      <c r="G33" s="173">
        <v>29637364.469999999</v>
      </c>
      <c r="H33" s="173">
        <v>29038931.199999999</v>
      </c>
      <c r="I33" s="173">
        <v>28447789.5</v>
      </c>
      <c r="J33" s="172">
        <v>598433.27</v>
      </c>
    </row>
    <row r="34" spans="1:10" x14ac:dyDescent="0.25">
      <c r="A34" s="429" t="s">
        <v>357</v>
      </c>
      <c r="B34" s="430"/>
      <c r="C34" s="430"/>
      <c r="D34" s="430"/>
      <c r="E34" s="173">
        <v>105867591</v>
      </c>
      <c r="F34" s="173">
        <v>-3407056.21</v>
      </c>
      <c r="G34" s="173">
        <v>102460534.79000001</v>
      </c>
      <c r="H34" s="173">
        <v>102459215.8</v>
      </c>
      <c r="I34" s="173">
        <v>92621714.189999998</v>
      </c>
      <c r="J34" s="172">
        <v>1318.99</v>
      </c>
    </row>
    <row r="35" spans="1:10" x14ac:dyDescent="0.25">
      <c r="A35" s="429" t="s">
        <v>356</v>
      </c>
      <c r="B35" s="430"/>
      <c r="C35" s="430"/>
      <c r="D35" s="430"/>
      <c r="E35" s="173">
        <v>92531545</v>
      </c>
      <c r="F35" s="173">
        <v>87701074.299999997</v>
      </c>
      <c r="G35" s="173">
        <v>180232619.30000001</v>
      </c>
      <c r="H35" s="173">
        <v>174423820.88999999</v>
      </c>
      <c r="I35" s="173">
        <v>79018571.219999999</v>
      </c>
      <c r="J35" s="172">
        <v>5808798.4100000001</v>
      </c>
    </row>
    <row r="36" spans="1:10" x14ac:dyDescent="0.25">
      <c r="A36" s="433" t="s">
        <v>168</v>
      </c>
      <c r="B36" s="432"/>
      <c r="C36" s="432"/>
      <c r="D36" s="432"/>
      <c r="E36" s="171" t="s">
        <v>168</v>
      </c>
      <c r="F36" s="171" t="s">
        <v>168</v>
      </c>
      <c r="G36" s="171" t="s">
        <v>168</v>
      </c>
      <c r="H36" s="171" t="s">
        <v>168</v>
      </c>
      <c r="I36" s="171" t="s">
        <v>168</v>
      </c>
      <c r="J36" s="170" t="s">
        <v>168</v>
      </c>
    </row>
    <row r="37" spans="1:10" ht="24.75" customHeight="1" x14ac:dyDescent="0.25">
      <c r="A37" s="431" t="s">
        <v>355</v>
      </c>
      <c r="B37" s="432"/>
      <c r="C37" s="432"/>
      <c r="D37" s="432"/>
      <c r="E37" s="173">
        <v>3312241189</v>
      </c>
      <c r="F37" s="173">
        <v>284289371.94999999</v>
      </c>
      <c r="G37" s="173">
        <v>3596530560.9499998</v>
      </c>
      <c r="H37" s="173">
        <v>3543866081.0100002</v>
      </c>
      <c r="I37" s="173">
        <v>3411954941.3299999</v>
      </c>
      <c r="J37" s="172">
        <v>52664479.939999998</v>
      </c>
    </row>
    <row r="38" spans="1:10" ht="23.25" customHeight="1" x14ac:dyDescent="0.25">
      <c r="A38" s="429" t="s">
        <v>354</v>
      </c>
      <c r="B38" s="430"/>
      <c r="C38" s="430"/>
      <c r="D38" s="430"/>
      <c r="E38" s="173">
        <v>871599160</v>
      </c>
      <c r="F38" s="173">
        <v>28041403.649999999</v>
      </c>
      <c r="G38" s="173">
        <v>899640563.64999998</v>
      </c>
      <c r="H38" s="173">
        <v>891819235.84000003</v>
      </c>
      <c r="I38" s="173">
        <v>891819235.84000003</v>
      </c>
      <c r="J38" s="172">
        <v>7821327.8099999996</v>
      </c>
    </row>
    <row r="39" spans="1:10" x14ac:dyDescent="0.25">
      <c r="A39" s="429" t="s">
        <v>353</v>
      </c>
      <c r="B39" s="430"/>
      <c r="C39" s="430"/>
      <c r="D39" s="430"/>
      <c r="E39" s="173">
        <v>2035897541</v>
      </c>
      <c r="F39" s="173">
        <v>163215256.63</v>
      </c>
      <c r="G39" s="173">
        <v>2199112797.6300001</v>
      </c>
      <c r="H39" s="173">
        <v>2172229774.5300002</v>
      </c>
      <c r="I39" s="173">
        <v>2059421567.5599999</v>
      </c>
      <c r="J39" s="172">
        <v>26883023.100000001</v>
      </c>
    </row>
    <row r="40" spans="1:10" x14ac:dyDescent="0.25">
      <c r="A40" s="429" t="s">
        <v>352</v>
      </c>
      <c r="B40" s="430"/>
      <c r="C40" s="430"/>
      <c r="D40" s="430"/>
      <c r="E40" s="173">
        <v>0</v>
      </c>
      <c r="F40" s="173">
        <v>0</v>
      </c>
      <c r="G40" s="173">
        <v>0</v>
      </c>
      <c r="H40" s="173">
        <v>0</v>
      </c>
      <c r="I40" s="173">
        <v>0</v>
      </c>
      <c r="J40" s="172">
        <v>0</v>
      </c>
    </row>
    <row r="41" spans="1:10" x14ac:dyDescent="0.25">
      <c r="A41" s="429" t="s">
        <v>351</v>
      </c>
      <c r="B41" s="430"/>
      <c r="C41" s="430"/>
      <c r="D41" s="430"/>
      <c r="E41" s="173">
        <v>318034492</v>
      </c>
      <c r="F41" s="173">
        <v>63396530.140000001</v>
      </c>
      <c r="G41" s="173">
        <v>381431022.13999999</v>
      </c>
      <c r="H41" s="173">
        <v>379810889.11000001</v>
      </c>
      <c r="I41" s="173">
        <v>361707956.39999998</v>
      </c>
      <c r="J41" s="172">
        <v>1620133.03</v>
      </c>
    </row>
    <row r="42" spans="1:10" x14ac:dyDescent="0.25">
      <c r="A42" s="429" t="s">
        <v>350</v>
      </c>
      <c r="B42" s="430"/>
      <c r="C42" s="430"/>
      <c r="D42" s="430"/>
      <c r="E42" s="173">
        <v>0</v>
      </c>
      <c r="F42" s="173">
        <v>0</v>
      </c>
      <c r="G42" s="173">
        <v>0</v>
      </c>
      <c r="H42" s="173">
        <v>0</v>
      </c>
      <c r="I42" s="173">
        <v>0</v>
      </c>
      <c r="J42" s="172">
        <v>0</v>
      </c>
    </row>
    <row r="43" spans="1:10" ht="24" customHeight="1" x14ac:dyDescent="0.25">
      <c r="A43" s="429" t="s">
        <v>349</v>
      </c>
      <c r="B43" s="430"/>
      <c r="C43" s="430"/>
      <c r="D43" s="430"/>
      <c r="E43" s="173">
        <v>80370000</v>
      </c>
      <c r="F43" s="173">
        <v>29636181.530000001</v>
      </c>
      <c r="G43" s="173">
        <v>110006181.53</v>
      </c>
      <c r="H43" s="173">
        <v>100006181.53</v>
      </c>
      <c r="I43" s="173">
        <v>99006181.530000001</v>
      </c>
      <c r="J43" s="172">
        <v>10000000</v>
      </c>
    </row>
    <row r="44" spans="1:10" x14ac:dyDescent="0.25">
      <c r="A44" s="429" t="s">
        <v>348</v>
      </c>
      <c r="B44" s="430"/>
      <c r="C44" s="430"/>
      <c r="D44" s="430"/>
      <c r="E44" s="173">
        <v>6339996</v>
      </c>
      <c r="F44" s="173">
        <v>0</v>
      </c>
      <c r="G44" s="173">
        <v>6339996</v>
      </c>
      <c r="H44" s="173">
        <v>0</v>
      </c>
      <c r="I44" s="173">
        <v>0</v>
      </c>
      <c r="J44" s="172">
        <v>6339996</v>
      </c>
    </row>
    <row r="45" spans="1:10" x14ac:dyDescent="0.25">
      <c r="A45" s="429" t="s">
        <v>347</v>
      </c>
      <c r="B45" s="430"/>
      <c r="C45" s="430"/>
      <c r="D45" s="430"/>
      <c r="E45" s="173">
        <v>0</v>
      </c>
      <c r="F45" s="173">
        <v>0</v>
      </c>
      <c r="G45" s="173">
        <v>0</v>
      </c>
      <c r="H45" s="173">
        <v>0</v>
      </c>
      <c r="I45" s="173">
        <v>0</v>
      </c>
      <c r="J45" s="172">
        <v>0</v>
      </c>
    </row>
    <row r="46" spans="1:10" x14ac:dyDescent="0.25">
      <c r="A46" s="429" t="s">
        <v>346</v>
      </c>
      <c r="B46" s="430"/>
      <c r="C46" s="430"/>
      <c r="D46" s="430"/>
      <c r="E46" s="173">
        <v>0</v>
      </c>
      <c r="F46" s="173">
        <v>0</v>
      </c>
      <c r="G46" s="173">
        <v>0</v>
      </c>
      <c r="H46" s="173">
        <v>0</v>
      </c>
      <c r="I46" s="173">
        <v>0</v>
      </c>
      <c r="J46" s="172">
        <v>0</v>
      </c>
    </row>
    <row r="47" spans="1:10" x14ac:dyDescent="0.25">
      <c r="A47" s="433" t="s">
        <v>168</v>
      </c>
      <c r="B47" s="432"/>
      <c r="C47" s="432"/>
      <c r="D47" s="432"/>
      <c r="E47" s="171" t="s">
        <v>168</v>
      </c>
      <c r="F47" s="171" t="s">
        <v>168</v>
      </c>
      <c r="G47" s="171" t="s">
        <v>168</v>
      </c>
      <c r="H47" s="171" t="s">
        <v>168</v>
      </c>
      <c r="I47" s="171" t="s">
        <v>168</v>
      </c>
      <c r="J47" s="170" t="s">
        <v>168</v>
      </c>
    </row>
    <row r="48" spans="1:10" ht="28.5" customHeight="1" x14ac:dyDescent="0.25">
      <c r="A48" s="431" t="s">
        <v>388</v>
      </c>
      <c r="B48" s="432"/>
      <c r="C48" s="432"/>
      <c r="D48" s="432"/>
      <c r="E48" s="173">
        <v>1449604</v>
      </c>
      <c r="F48" s="173">
        <v>35015770.329999998</v>
      </c>
      <c r="G48" s="173">
        <v>36465374.329999998</v>
      </c>
      <c r="H48" s="173">
        <v>34541956.240000002</v>
      </c>
      <c r="I48" s="173">
        <v>31473717.440000001</v>
      </c>
      <c r="J48" s="172">
        <v>1923418.09</v>
      </c>
    </row>
    <row r="49" spans="1:10" x14ac:dyDescent="0.25">
      <c r="A49" s="429" t="s">
        <v>344</v>
      </c>
      <c r="B49" s="430"/>
      <c r="C49" s="430"/>
      <c r="D49" s="430"/>
      <c r="E49" s="173">
        <v>848624</v>
      </c>
      <c r="F49" s="173">
        <v>9255916.1899999995</v>
      </c>
      <c r="G49" s="173">
        <v>10104540.189999999</v>
      </c>
      <c r="H49" s="173">
        <v>9252511.8599999994</v>
      </c>
      <c r="I49" s="173">
        <v>7548861.46</v>
      </c>
      <c r="J49" s="172">
        <v>852028.33</v>
      </c>
    </row>
    <row r="50" spans="1:10" x14ac:dyDescent="0.25">
      <c r="A50" s="429" t="s">
        <v>343</v>
      </c>
      <c r="B50" s="430"/>
      <c r="C50" s="430"/>
      <c r="D50" s="430"/>
      <c r="E50" s="173">
        <v>10780</v>
      </c>
      <c r="F50" s="173">
        <v>4657746.83</v>
      </c>
      <c r="G50" s="173">
        <v>4668526.83</v>
      </c>
      <c r="H50" s="173">
        <v>4598535.8600000003</v>
      </c>
      <c r="I50" s="173">
        <v>4590186.18</v>
      </c>
      <c r="J50" s="172">
        <v>69990.97</v>
      </c>
    </row>
    <row r="51" spans="1:10" x14ac:dyDescent="0.25">
      <c r="A51" s="429" t="s">
        <v>342</v>
      </c>
      <c r="B51" s="430"/>
      <c r="C51" s="430"/>
      <c r="D51" s="430"/>
      <c r="E51" s="173">
        <v>0</v>
      </c>
      <c r="F51" s="173">
        <v>24402.959999999999</v>
      </c>
      <c r="G51" s="173">
        <v>24402.959999999999</v>
      </c>
      <c r="H51" s="173">
        <v>24402.959999999999</v>
      </c>
      <c r="I51" s="173">
        <v>24402.959999999999</v>
      </c>
      <c r="J51" s="172">
        <v>0</v>
      </c>
    </row>
    <row r="52" spans="1:10" x14ac:dyDescent="0.25">
      <c r="A52" s="429" t="s">
        <v>341</v>
      </c>
      <c r="B52" s="430"/>
      <c r="C52" s="430"/>
      <c r="D52" s="430"/>
      <c r="E52" s="173">
        <v>590200</v>
      </c>
      <c r="F52" s="173">
        <v>5008144.2</v>
      </c>
      <c r="G52" s="173">
        <v>5598344.2000000002</v>
      </c>
      <c r="H52" s="173">
        <v>4750061.7300000004</v>
      </c>
      <c r="I52" s="173">
        <v>3399661.73</v>
      </c>
      <c r="J52" s="172">
        <v>848282.47</v>
      </c>
    </row>
    <row r="53" spans="1:10" x14ac:dyDescent="0.25">
      <c r="A53" s="429" t="s">
        <v>340</v>
      </c>
      <c r="B53" s="430"/>
      <c r="C53" s="430"/>
      <c r="D53" s="430"/>
      <c r="E53" s="173">
        <v>0</v>
      </c>
      <c r="F53" s="173">
        <v>0</v>
      </c>
      <c r="G53" s="173">
        <v>0</v>
      </c>
      <c r="H53" s="173">
        <v>0</v>
      </c>
      <c r="I53" s="173">
        <v>0</v>
      </c>
      <c r="J53" s="172">
        <v>0</v>
      </c>
    </row>
    <row r="54" spans="1:10" x14ac:dyDescent="0.25">
      <c r="A54" s="429" t="s">
        <v>339</v>
      </c>
      <c r="B54" s="430"/>
      <c r="C54" s="430"/>
      <c r="D54" s="430"/>
      <c r="E54" s="173">
        <v>0</v>
      </c>
      <c r="F54" s="173">
        <v>11438134.92</v>
      </c>
      <c r="G54" s="173">
        <v>11438134.92</v>
      </c>
      <c r="H54" s="173">
        <v>11285018.6</v>
      </c>
      <c r="I54" s="173">
        <v>11279179.880000001</v>
      </c>
      <c r="J54" s="172">
        <v>153116.32</v>
      </c>
    </row>
    <row r="55" spans="1:10" x14ac:dyDescent="0.25">
      <c r="A55" s="429" t="s">
        <v>338</v>
      </c>
      <c r="B55" s="430"/>
      <c r="C55" s="430"/>
      <c r="D55" s="430"/>
      <c r="E55" s="173">
        <v>0</v>
      </c>
      <c r="F55" s="173">
        <v>0</v>
      </c>
      <c r="G55" s="173">
        <v>0</v>
      </c>
      <c r="H55" s="173">
        <v>0</v>
      </c>
      <c r="I55" s="173">
        <v>0</v>
      </c>
      <c r="J55" s="172">
        <v>0</v>
      </c>
    </row>
    <row r="56" spans="1:10" x14ac:dyDescent="0.25">
      <c r="A56" s="429" t="s">
        <v>337</v>
      </c>
      <c r="B56" s="430"/>
      <c r="C56" s="430"/>
      <c r="D56" s="430"/>
      <c r="E56" s="173">
        <v>0</v>
      </c>
      <c r="F56" s="173">
        <v>0</v>
      </c>
      <c r="G56" s="173">
        <v>0</v>
      </c>
      <c r="H56" s="173">
        <v>0</v>
      </c>
      <c r="I56" s="173">
        <v>0</v>
      </c>
      <c r="J56" s="172">
        <v>0</v>
      </c>
    </row>
    <row r="57" spans="1:10" x14ac:dyDescent="0.25">
      <c r="A57" s="429" t="s">
        <v>336</v>
      </c>
      <c r="B57" s="430"/>
      <c r="C57" s="430"/>
      <c r="D57" s="430"/>
      <c r="E57" s="173">
        <v>0</v>
      </c>
      <c r="F57" s="173">
        <v>4631425.2300000004</v>
      </c>
      <c r="G57" s="173">
        <v>4631425.2300000004</v>
      </c>
      <c r="H57" s="173">
        <v>4631425.2300000004</v>
      </c>
      <c r="I57" s="173">
        <v>4631425.2300000004</v>
      </c>
      <c r="J57" s="172">
        <v>0</v>
      </c>
    </row>
    <row r="58" spans="1:10" x14ac:dyDescent="0.25">
      <c r="A58" s="433" t="s">
        <v>168</v>
      </c>
      <c r="B58" s="432"/>
      <c r="C58" s="432"/>
      <c r="D58" s="432"/>
      <c r="E58" s="171" t="s">
        <v>168</v>
      </c>
      <c r="F58" s="171" t="s">
        <v>168</v>
      </c>
      <c r="G58" s="171" t="s">
        <v>168</v>
      </c>
      <c r="H58" s="171" t="s">
        <v>168</v>
      </c>
      <c r="I58" s="171" t="s">
        <v>168</v>
      </c>
      <c r="J58" s="170" t="s">
        <v>168</v>
      </c>
    </row>
    <row r="59" spans="1:10" x14ac:dyDescent="0.25">
      <c r="A59" s="431" t="s">
        <v>335</v>
      </c>
      <c r="B59" s="432"/>
      <c r="C59" s="432"/>
      <c r="D59" s="432"/>
      <c r="E59" s="173">
        <v>47119942</v>
      </c>
      <c r="F59" s="173">
        <v>890719662.48000002</v>
      </c>
      <c r="G59" s="173">
        <v>937839604.48000002</v>
      </c>
      <c r="H59" s="173">
        <v>794844364.78999996</v>
      </c>
      <c r="I59" s="173">
        <v>793260728.85000002</v>
      </c>
      <c r="J59" s="172">
        <v>142995239.69</v>
      </c>
    </row>
    <row r="60" spans="1:10" x14ac:dyDescent="0.25">
      <c r="A60" s="429" t="s">
        <v>334</v>
      </c>
      <c r="B60" s="430"/>
      <c r="C60" s="430"/>
      <c r="D60" s="430"/>
      <c r="E60" s="173">
        <v>46619942</v>
      </c>
      <c r="F60" s="173">
        <v>890851866.48000002</v>
      </c>
      <c r="G60" s="173">
        <v>937471808.48000002</v>
      </c>
      <c r="H60" s="173">
        <v>794476568.78999996</v>
      </c>
      <c r="I60" s="173">
        <v>792892932.85000002</v>
      </c>
      <c r="J60" s="172">
        <v>142995239.69</v>
      </c>
    </row>
    <row r="61" spans="1:10" x14ac:dyDescent="0.25">
      <c r="A61" s="429" t="s">
        <v>333</v>
      </c>
      <c r="B61" s="430"/>
      <c r="C61" s="430"/>
      <c r="D61" s="430"/>
      <c r="E61" s="173">
        <v>500000</v>
      </c>
      <c r="F61" s="173">
        <v>-132204</v>
      </c>
      <c r="G61" s="173">
        <v>367796</v>
      </c>
      <c r="H61" s="173">
        <v>367796</v>
      </c>
      <c r="I61" s="173">
        <v>367796</v>
      </c>
      <c r="J61" s="172">
        <v>0</v>
      </c>
    </row>
    <row r="62" spans="1:10" x14ac:dyDescent="0.25">
      <c r="A62" s="429" t="s">
        <v>332</v>
      </c>
      <c r="B62" s="430"/>
      <c r="C62" s="430"/>
      <c r="D62" s="430"/>
      <c r="E62" s="173">
        <v>0</v>
      </c>
      <c r="F62" s="173">
        <v>0</v>
      </c>
      <c r="G62" s="173">
        <v>0</v>
      </c>
      <c r="H62" s="173">
        <v>0</v>
      </c>
      <c r="I62" s="173">
        <v>0</v>
      </c>
      <c r="J62" s="172">
        <v>0</v>
      </c>
    </row>
    <row r="63" spans="1:10" x14ac:dyDescent="0.25">
      <c r="A63" s="433" t="s">
        <v>168</v>
      </c>
      <c r="B63" s="432"/>
      <c r="C63" s="432"/>
      <c r="D63" s="432"/>
      <c r="E63" s="171" t="s">
        <v>168</v>
      </c>
      <c r="F63" s="171" t="s">
        <v>168</v>
      </c>
      <c r="G63" s="171" t="s">
        <v>168</v>
      </c>
      <c r="H63" s="171" t="s">
        <v>168</v>
      </c>
      <c r="I63" s="171" t="s">
        <v>168</v>
      </c>
      <c r="J63" s="170" t="s">
        <v>168</v>
      </c>
    </row>
    <row r="64" spans="1:10" ht="28.5" customHeight="1" x14ac:dyDescent="0.25">
      <c r="A64" s="431" t="s">
        <v>387</v>
      </c>
      <c r="B64" s="432"/>
      <c r="C64" s="432"/>
      <c r="D64" s="432"/>
      <c r="E64" s="173">
        <v>15039011</v>
      </c>
      <c r="F64" s="173">
        <v>-15039011</v>
      </c>
      <c r="G64" s="173">
        <v>0</v>
      </c>
      <c r="H64" s="173">
        <v>0</v>
      </c>
      <c r="I64" s="173">
        <v>0</v>
      </c>
      <c r="J64" s="172">
        <v>0</v>
      </c>
    </row>
    <row r="65" spans="1:10" ht="30" customHeight="1" x14ac:dyDescent="0.25">
      <c r="A65" s="429" t="s">
        <v>330</v>
      </c>
      <c r="B65" s="430"/>
      <c r="C65" s="430"/>
      <c r="D65" s="430"/>
      <c r="E65" s="173">
        <v>0</v>
      </c>
      <c r="F65" s="173">
        <v>0</v>
      </c>
      <c r="G65" s="173">
        <v>0</v>
      </c>
      <c r="H65" s="173">
        <v>0</v>
      </c>
      <c r="I65" s="173">
        <v>0</v>
      </c>
      <c r="J65" s="172">
        <v>0</v>
      </c>
    </row>
    <row r="66" spans="1:10" x14ac:dyDescent="0.25">
      <c r="A66" s="429" t="s">
        <v>329</v>
      </c>
      <c r="B66" s="430"/>
      <c r="C66" s="430"/>
      <c r="D66" s="430"/>
      <c r="E66" s="173">
        <v>0</v>
      </c>
      <c r="F66" s="173">
        <v>0</v>
      </c>
      <c r="G66" s="173">
        <v>0</v>
      </c>
      <c r="H66" s="173">
        <v>0</v>
      </c>
      <c r="I66" s="173">
        <v>0</v>
      </c>
      <c r="J66" s="172">
        <v>0</v>
      </c>
    </row>
    <row r="67" spans="1:10" x14ac:dyDescent="0.25">
      <c r="A67" s="429" t="s">
        <v>328</v>
      </c>
      <c r="B67" s="430"/>
      <c r="C67" s="430"/>
      <c r="D67" s="430"/>
      <c r="E67" s="173">
        <v>0</v>
      </c>
      <c r="F67" s="173">
        <v>0</v>
      </c>
      <c r="G67" s="173">
        <v>0</v>
      </c>
      <c r="H67" s="173">
        <v>0</v>
      </c>
      <c r="I67" s="173">
        <v>0</v>
      </c>
      <c r="J67" s="172">
        <v>0</v>
      </c>
    </row>
    <row r="68" spans="1:10" x14ac:dyDescent="0.25">
      <c r="A68" s="436" t="s">
        <v>386</v>
      </c>
      <c r="B68" s="437"/>
      <c r="C68" s="437"/>
      <c r="D68" s="437"/>
      <c r="E68" s="183">
        <v>0</v>
      </c>
      <c r="F68" s="184">
        <v>0</v>
      </c>
      <c r="G68" s="183">
        <v>0</v>
      </c>
      <c r="H68" s="184">
        <v>0</v>
      </c>
      <c r="I68" s="183">
        <v>0</v>
      </c>
      <c r="J68" s="182">
        <v>0</v>
      </c>
    </row>
    <row r="69" spans="1:10" ht="24" customHeight="1" x14ac:dyDescent="0.25">
      <c r="A69" s="429" t="s">
        <v>326</v>
      </c>
      <c r="B69" s="430"/>
      <c r="C69" s="430"/>
      <c r="D69" s="430"/>
      <c r="E69" s="181">
        <v>0</v>
      </c>
      <c r="F69" s="176">
        <v>0</v>
      </c>
      <c r="G69" s="175">
        <v>0</v>
      </c>
      <c r="H69" s="176">
        <v>0</v>
      </c>
      <c r="I69" s="175">
        <v>0</v>
      </c>
      <c r="J69" s="174">
        <v>0</v>
      </c>
    </row>
    <row r="70" spans="1:10" ht="17.25" customHeight="1" x14ac:dyDescent="0.25">
      <c r="A70" s="429" t="s">
        <v>325</v>
      </c>
      <c r="B70" s="430"/>
      <c r="C70" s="430"/>
      <c r="D70" s="430"/>
      <c r="E70" s="175">
        <v>0</v>
      </c>
      <c r="F70" s="176">
        <v>0</v>
      </c>
      <c r="G70" s="175">
        <v>0</v>
      </c>
      <c r="H70" s="176">
        <v>0</v>
      </c>
      <c r="I70" s="175">
        <v>0</v>
      </c>
      <c r="J70" s="174">
        <v>0</v>
      </c>
    </row>
    <row r="71" spans="1:10" ht="23.25" customHeight="1" x14ac:dyDescent="0.25">
      <c r="A71" s="429" t="s">
        <v>324</v>
      </c>
      <c r="B71" s="430"/>
      <c r="C71" s="430"/>
      <c r="D71" s="430"/>
      <c r="E71" s="173">
        <v>15039011</v>
      </c>
      <c r="F71" s="173">
        <v>-15039011</v>
      </c>
      <c r="G71" s="173">
        <v>0</v>
      </c>
      <c r="H71" s="173">
        <v>0</v>
      </c>
      <c r="I71" s="173">
        <v>0</v>
      </c>
      <c r="J71" s="172">
        <v>0</v>
      </c>
    </row>
    <row r="72" spans="1:10" x14ac:dyDescent="0.25">
      <c r="A72" s="433" t="s">
        <v>168</v>
      </c>
      <c r="B72" s="432"/>
      <c r="C72" s="432"/>
      <c r="D72" s="432"/>
      <c r="E72" s="171" t="s">
        <v>168</v>
      </c>
      <c r="F72" s="171" t="s">
        <v>168</v>
      </c>
      <c r="G72" s="171" t="s">
        <v>168</v>
      </c>
      <c r="H72" s="171" t="s">
        <v>168</v>
      </c>
      <c r="I72" s="171" t="s">
        <v>168</v>
      </c>
      <c r="J72" s="170" t="s">
        <v>168</v>
      </c>
    </row>
    <row r="73" spans="1:10" x14ac:dyDescent="0.25">
      <c r="A73" s="431" t="s">
        <v>323</v>
      </c>
      <c r="B73" s="432"/>
      <c r="C73" s="432"/>
      <c r="D73" s="432"/>
      <c r="E73" s="173">
        <v>2474994400</v>
      </c>
      <c r="F73" s="173">
        <v>507732713.48000002</v>
      </c>
      <c r="G73" s="173">
        <v>2982727113.48</v>
      </c>
      <c r="H73" s="173">
        <v>2979359195.2800002</v>
      </c>
      <c r="I73" s="173">
        <v>2824881143.7800002</v>
      </c>
      <c r="J73" s="172">
        <v>3367918.2</v>
      </c>
    </row>
    <row r="74" spans="1:10" x14ac:dyDescent="0.25">
      <c r="A74" s="429" t="s">
        <v>322</v>
      </c>
      <c r="B74" s="430"/>
      <c r="C74" s="430"/>
      <c r="D74" s="430"/>
      <c r="E74" s="173">
        <v>2036751556</v>
      </c>
      <c r="F74" s="173">
        <v>640626768.34000003</v>
      </c>
      <c r="G74" s="173">
        <v>2677378324.3400002</v>
      </c>
      <c r="H74" s="173">
        <v>2677378324.3400002</v>
      </c>
      <c r="I74" s="173">
        <v>2524954976.8400002</v>
      </c>
      <c r="J74" s="172">
        <v>0</v>
      </c>
    </row>
    <row r="75" spans="1:10" x14ac:dyDescent="0.25">
      <c r="A75" s="429" t="s">
        <v>321</v>
      </c>
      <c r="B75" s="430"/>
      <c r="C75" s="430"/>
      <c r="D75" s="430"/>
      <c r="E75" s="173">
        <v>142239564</v>
      </c>
      <c r="F75" s="173">
        <v>-84165484</v>
      </c>
      <c r="G75" s="173">
        <v>58074080</v>
      </c>
      <c r="H75" s="173">
        <v>58074080</v>
      </c>
      <c r="I75" s="173">
        <v>56019376</v>
      </c>
      <c r="J75" s="172">
        <v>0</v>
      </c>
    </row>
    <row r="76" spans="1:10" x14ac:dyDescent="0.25">
      <c r="A76" s="429" t="s">
        <v>320</v>
      </c>
      <c r="B76" s="430"/>
      <c r="C76" s="430"/>
      <c r="D76" s="430"/>
      <c r="E76" s="173">
        <v>296003280</v>
      </c>
      <c r="F76" s="173">
        <v>-48728570.859999999</v>
      </c>
      <c r="G76" s="173">
        <v>247274709.13999999</v>
      </c>
      <c r="H76" s="173">
        <v>243906790.94</v>
      </c>
      <c r="I76" s="173">
        <v>243906790.94</v>
      </c>
      <c r="J76" s="172">
        <v>3367918.2</v>
      </c>
    </row>
    <row r="77" spans="1:10" x14ac:dyDescent="0.25">
      <c r="A77" s="433" t="s">
        <v>168</v>
      </c>
      <c r="B77" s="432"/>
      <c r="C77" s="432"/>
      <c r="D77" s="432"/>
      <c r="E77" s="171" t="s">
        <v>168</v>
      </c>
      <c r="F77" s="171" t="s">
        <v>168</v>
      </c>
      <c r="G77" s="171" t="s">
        <v>168</v>
      </c>
      <c r="H77" s="171" t="s">
        <v>168</v>
      </c>
      <c r="I77" s="171" t="s">
        <v>168</v>
      </c>
      <c r="J77" s="170" t="s">
        <v>168</v>
      </c>
    </row>
    <row r="78" spans="1:10" x14ac:dyDescent="0.25">
      <c r="A78" s="431" t="s">
        <v>319</v>
      </c>
      <c r="B78" s="432"/>
      <c r="C78" s="432"/>
      <c r="D78" s="432"/>
      <c r="E78" s="173">
        <v>347895722</v>
      </c>
      <c r="F78" s="173">
        <v>100415752.87</v>
      </c>
      <c r="G78" s="173">
        <v>448311474.87</v>
      </c>
      <c r="H78" s="173">
        <v>448311474.87</v>
      </c>
      <c r="I78" s="173">
        <v>448311474.87</v>
      </c>
      <c r="J78" s="172">
        <v>0</v>
      </c>
    </row>
    <row r="79" spans="1:10" x14ac:dyDescent="0.25">
      <c r="A79" s="429" t="s">
        <v>385</v>
      </c>
      <c r="B79" s="430"/>
      <c r="C79" s="430"/>
      <c r="D79" s="430"/>
      <c r="E79" s="173">
        <v>27011743</v>
      </c>
      <c r="F79" s="173">
        <v>-4361923.03</v>
      </c>
      <c r="G79" s="173">
        <v>22649819.969999999</v>
      </c>
      <c r="H79" s="173">
        <v>22649819.969999999</v>
      </c>
      <c r="I79" s="173">
        <v>22649819.969999999</v>
      </c>
      <c r="J79" s="172">
        <v>0</v>
      </c>
    </row>
    <row r="80" spans="1:10" x14ac:dyDescent="0.25">
      <c r="A80" s="429" t="s">
        <v>317</v>
      </c>
      <c r="B80" s="430"/>
      <c r="C80" s="430"/>
      <c r="D80" s="430"/>
      <c r="E80" s="173">
        <v>251160576</v>
      </c>
      <c r="F80" s="173">
        <v>-65088110.200000003</v>
      </c>
      <c r="G80" s="173">
        <v>186072465.80000001</v>
      </c>
      <c r="H80" s="173">
        <v>186072465.80000001</v>
      </c>
      <c r="I80" s="173">
        <v>186072465.80000001</v>
      </c>
      <c r="J80" s="172">
        <v>0</v>
      </c>
    </row>
    <row r="81" spans="1:10" x14ac:dyDescent="0.25">
      <c r="A81" s="429" t="s">
        <v>316</v>
      </c>
      <c r="B81" s="430"/>
      <c r="C81" s="430"/>
      <c r="D81" s="430"/>
      <c r="E81" s="173">
        <v>0</v>
      </c>
      <c r="F81" s="173">
        <v>0</v>
      </c>
      <c r="G81" s="173">
        <v>0</v>
      </c>
      <c r="H81" s="173">
        <v>0</v>
      </c>
      <c r="I81" s="173">
        <v>0</v>
      </c>
      <c r="J81" s="172">
        <v>0</v>
      </c>
    </row>
    <row r="82" spans="1:10" x14ac:dyDescent="0.25">
      <c r="A82" s="429" t="s">
        <v>315</v>
      </c>
      <c r="B82" s="430"/>
      <c r="C82" s="430"/>
      <c r="D82" s="430"/>
      <c r="E82" s="173">
        <v>0</v>
      </c>
      <c r="F82" s="173">
        <v>0</v>
      </c>
      <c r="G82" s="173">
        <v>0</v>
      </c>
      <c r="H82" s="173">
        <v>0</v>
      </c>
      <c r="I82" s="173">
        <v>0</v>
      </c>
      <c r="J82" s="172">
        <v>0</v>
      </c>
    </row>
    <row r="83" spans="1:10" x14ac:dyDescent="0.25">
      <c r="A83" s="429" t="s">
        <v>314</v>
      </c>
      <c r="B83" s="430"/>
      <c r="C83" s="430"/>
      <c r="D83" s="430"/>
      <c r="E83" s="173">
        <v>0</v>
      </c>
      <c r="F83" s="173">
        <v>0</v>
      </c>
      <c r="G83" s="173">
        <v>0</v>
      </c>
      <c r="H83" s="173">
        <v>0</v>
      </c>
      <c r="I83" s="173">
        <v>0</v>
      </c>
      <c r="J83" s="172">
        <v>0</v>
      </c>
    </row>
    <row r="84" spans="1:10" x14ac:dyDescent="0.25">
      <c r="A84" s="429" t="s">
        <v>313</v>
      </c>
      <c r="B84" s="430"/>
      <c r="C84" s="430"/>
      <c r="D84" s="430"/>
      <c r="E84" s="173">
        <v>0</v>
      </c>
      <c r="F84" s="173">
        <v>0</v>
      </c>
      <c r="G84" s="173">
        <v>0</v>
      </c>
      <c r="H84" s="173">
        <v>0</v>
      </c>
      <c r="I84" s="173">
        <v>0</v>
      </c>
      <c r="J84" s="172">
        <v>0</v>
      </c>
    </row>
    <row r="85" spans="1:10" x14ac:dyDescent="0.25">
      <c r="A85" s="429" t="s">
        <v>312</v>
      </c>
      <c r="B85" s="430"/>
      <c r="C85" s="430"/>
      <c r="D85" s="430"/>
      <c r="E85" s="173">
        <v>69723403</v>
      </c>
      <c r="F85" s="173">
        <v>169865786.09999999</v>
      </c>
      <c r="G85" s="173">
        <v>239589189.09999999</v>
      </c>
      <c r="H85" s="173">
        <v>239589189.09999999</v>
      </c>
      <c r="I85" s="173">
        <v>239589189.09999999</v>
      </c>
      <c r="J85" s="172">
        <v>0</v>
      </c>
    </row>
    <row r="86" spans="1:10" x14ac:dyDescent="0.25">
      <c r="A86" s="433" t="s">
        <v>168</v>
      </c>
      <c r="B86" s="432"/>
      <c r="C86" s="432"/>
      <c r="D86" s="432"/>
      <c r="E86" s="171" t="s">
        <v>168</v>
      </c>
      <c r="F86" s="171" t="s">
        <v>168</v>
      </c>
      <c r="G86" s="171" t="s">
        <v>168</v>
      </c>
      <c r="H86" s="171" t="s">
        <v>168</v>
      </c>
      <c r="I86" s="171" t="s">
        <v>168</v>
      </c>
      <c r="J86" s="170" t="s">
        <v>168</v>
      </c>
    </row>
    <row r="87" spans="1:10" x14ac:dyDescent="0.25">
      <c r="A87" s="439" t="s">
        <v>384</v>
      </c>
      <c r="B87" s="432"/>
      <c r="C87" s="432"/>
      <c r="D87" s="432"/>
      <c r="E87" s="180">
        <v>9961961261</v>
      </c>
      <c r="F87" s="180">
        <v>3331813738.9899998</v>
      </c>
      <c r="G87" s="180">
        <v>13293774999.99</v>
      </c>
      <c r="H87" s="180">
        <v>13043937427.67</v>
      </c>
      <c r="I87" s="180">
        <v>13041778541.57</v>
      </c>
      <c r="J87" s="179">
        <v>249837572.31999999</v>
      </c>
    </row>
    <row r="88" spans="1:10" x14ac:dyDescent="0.25">
      <c r="A88" s="431" t="s">
        <v>383</v>
      </c>
      <c r="B88" s="432"/>
      <c r="C88" s="432"/>
      <c r="D88" s="432"/>
      <c r="E88" s="173">
        <v>4149190878</v>
      </c>
      <c r="F88" s="173">
        <v>182879439.13</v>
      </c>
      <c r="G88" s="173">
        <v>4332070317.1300001</v>
      </c>
      <c r="H88" s="173">
        <v>4318761572.1599998</v>
      </c>
      <c r="I88" s="173">
        <v>4318761572.1599998</v>
      </c>
      <c r="J88" s="172">
        <v>13308744.970000001</v>
      </c>
    </row>
    <row r="89" spans="1:10" x14ac:dyDescent="0.25">
      <c r="A89" s="429" t="s">
        <v>382</v>
      </c>
      <c r="B89" s="430"/>
      <c r="C89" s="430"/>
      <c r="D89" s="430"/>
      <c r="E89" s="173">
        <v>2394341717</v>
      </c>
      <c r="F89" s="173">
        <v>-11757675.460000001</v>
      </c>
      <c r="G89" s="173">
        <v>2382584041.54</v>
      </c>
      <c r="H89" s="173">
        <v>2377712057.8699999</v>
      </c>
      <c r="I89" s="173">
        <v>2377712057.8699999</v>
      </c>
      <c r="J89" s="172">
        <v>4871983.67</v>
      </c>
    </row>
    <row r="90" spans="1:10" x14ac:dyDescent="0.25">
      <c r="A90" s="429" t="s">
        <v>381</v>
      </c>
      <c r="B90" s="430"/>
      <c r="C90" s="430"/>
      <c r="D90" s="430"/>
      <c r="E90" s="173">
        <v>7193735</v>
      </c>
      <c r="F90" s="173">
        <v>1371756.18</v>
      </c>
      <c r="G90" s="173">
        <v>8565491.1799999997</v>
      </c>
      <c r="H90" s="173">
        <v>8565406.9900000002</v>
      </c>
      <c r="I90" s="173">
        <v>8565406.9900000002</v>
      </c>
      <c r="J90" s="172">
        <v>84.19</v>
      </c>
    </row>
    <row r="91" spans="1:10" x14ac:dyDescent="0.25">
      <c r="A91" s="429" t="s">
        <v>380</v>
      </c>
      <c r="B91" s="430"/>
      <c r="C91" s="430"/>
      <c r="D91" s="430"/>
      <c r="E91" s="173">
        <v>867131679</v>
      </c>
      <c r="F91" s="173">
        <v>93600829.510000005</v>
      </c>
      <c r="G91" s="173">
        <v>960732508.50999999</v>
      </c>
      <c r="H91" s="173">
        <v>955677068.89999998</v>
      </c>
      <c r="I91" s="173">
        <v>955677068.89999998</v>
      </c>
      <c r="J91" s="172">
        <v>5055439.6100000003</v>
      </c>
    </row>
    <row r="92" spans="1:10" x14ac:dyDescent="0.25">
      <c r="A92" s="429" t="s">
        <v>379</v>
      </c>
      <c r="B92" s="430"/>
      <c r="C92" s="430"/>
      <c r="D92" s="430"/>
      <c r="E92" s="173">
        <v>368927192</v>
      </c>
      <c r="F92" s="173">
        <v>69166456.950000003</v>
      </c>
      <c r="G92" s="173">
        <v>438093648.94999999</v>
      </c>
      <c r="H92" s="173">
        <v>434825962.00999999</v>
      </c>
      <c r="I92" s="173">
        <v>434825962.00999999</v>
      </c>
      <c r="J92" s="172">
        <v>3267686.94</v>
      </c>
    </row>
    <row r="93" spans="1:10" x14ac:dyDescent="0.25">
      <c r="A93" s="429" t="s">
        <v>378</v>
      </c>
      <c r="B93" s="430"/>
      <c r="C93" s="430"/>
      <c r="D93" s="430"/>
      <c r="E93" s="173">
        <v>49349997</v>
      </c>
      <c r="F93" s="173">
        <v>20183639.82</v>
      </c>
      <c r="G93" s="173">
        <v>69533636.819999993</v>
      </c>
      <c r="H93" s="173">
        <v>69420086.260000005</v>
      </c>
      <c r="I93" s="173">
        <v>69420086.260000005</v>
      </c>
      <c r="J93" s="172">
        <v>113550.56</v>
      </c>
    </row>
    <row r="94" spans="1:10" x14ac:dyDescent="0.25">
      <c r="A94" s="429" t="s">
        <v>377</v>
      </c>
      <c r="B94" s="430"/>
      <c r="C94" s="430"/>
      <c r="D94" s="430"/>
      <c r="E94" s="173">
        <v>0</v>
      </c>
      <c r="F94" s="173">
        <v>0</v>
      </c>
      <c r="G94" s="173">
        <v>0</v>
      </c>
      <c r="H94" s="173">
        <v>0</v>
      </c>
      <c r="I94" s="173">
        <v>0</v>
      </c>
      <c r="J94" s="172">
        <v>0</v>
      </c>
    </row>
    <row r="95" spans="1:10" x14ac:dyDescent="0.25">
      <c r="A95" s="429" t="s">
        <v>376</v>
      </c>
      <c r="B95" s="430"/>
      <c r="C95" s="430"/>
      <c r="D95" s="430"/>
      <c r="E95" s="173">
        <v>462246558</v>
      </c>
      <c r="F95" s="173">
        <v>10314432.130000001</v>
      </c>
      <c r="G95" s="173">
        <v>472560990.13</v>
      </c>
      <c r="H95" s="173">
        <v>472560990.13</v>
      </c>
      <c r="I95" s="173">
        <v>472560990.13</v>
      </c>
      <c r="J95" s="172">
        <v>0</v>
      </c>
    </row>
    <row r="96" spans="1:10" x14ac:dyDescent="0.25">
      <c r="A96" s="433" t="s">
        <v>168</v>
      </c>
      <c r="B96" s="432"/>
      <c r="C96" s="432"/>
      <c r="D96" s="432"/>
      <c r="E96" s="171" t="s">
        <v>168</v>
      </c>
      <c r="F96" s="171" t="s">
        <v>168</v>
      </c>
      <c r="G96" s="171" t="s">
        <v>168</v>
      </c>
      <c r="H96" s="171" t="s">
        <v>168</v>
      </c>
      <c r="I96" s="171" t="s">
        <v>168</v>
      </c>
      <c r="J96" s="170" t="s">
        <v>168</v>
      </c>
    </row>
    <row r="97" spans="1:10" x14ac:dyDescent="0.25">
      <c r="A97" s="431" t="s">
        <v>375</v>
      </c>
      <c r="B97" s="432"/>
      <c r="C97" s="432"/>
      <c r="D97" s="432"/>
      <c r="E97" s="173">
        <v>35176890</v>
      </c>
      <c r="F97" s="173">
        <v>56462498.850000001</v>
      </c>
      <c r="G97" s="173">
        <v>91639388.849999994</v>
      </c>
      <c r="H97" s="173">
        <v>85692880.879999995</v>
      </c>
      <c r="I97" s="173">
        <v>84655679.239999995</v>
      </c>
      <c r="J97" s="172">
        <v>5946507.9699999997</v>
      </c>
    </row>
    <row r="98" spans="1:10" ht="24" customHeight="1" x14ac:dyDescent="0.25">
      <c r="A98" s="429" t="s">
        <v>374</v>
      </c>
      <c r="B98" s="430"/>
      <c r="C98" s="430"/>
      <c r="D98" s="430"/>
      <c r="E98" s="173">
        <v>4237917</v>
      </c>
      <c r="F98" s="173">
        <v>10893364</v>
      </c>
      <c r="G98" s="173">
        <v>15131281</v>
      </c>
      <c r="H98" s="173">
        <v>11597383.43</v>
      </c>
      <c r="I98" s="173">
        <v>11589231.85</v>
      </c>
      <c r="J98" s="172">
        <v>3533897.57</v>
      </c>
    </row>
    <row r="99" spans="1:10" x14ac:dyDescent="0.25">
      <c r="A99" s="429" t="s">
        <v>373</v>
      </c>
      <c r="B99" s="430"/>
      <c r="C99" s="430"/>
      <c r="D99" s="430"/>
      <c r="E99" s="173">
        <v>9991184</v>
      </c>
      <c r="F99" s="173">
        <v>1605544.15</v>
      </c>
      <c r="G99" s="173">
        <v>11596728.15</v>
      </c>
      <c r="H99" s="173">
        <v>11591466.27</v>
      </c>
      <c r="I99" s="173">
        <v>10562416.210000001</v>
      </c>
      <c r="J99" s="172">
        <v>5261.88</v>
      </c>
    </row>
    <row r="100" spans="1:10" ht="27.75" customHeight="1" x14ac:dyDescent="0.25">
      <c r="A100" s="429" t="s">
        <v>372</v>
      </c>
      <c r="B100" s="430"/>
      <c r="C100" s="430"/>
      <c r="D100" s="430"/>
      <c r="E100" s="173">
        <v>0</v>
      </c>
      <c r="F100" s="173">
        <v>6745054.9199999999</v>
      </c>
      <c r="G100" s="173">
        <v>6745054.9199999999</v>
      </c>
      <c r="H100" s="173">
        <v>6745050.7000000002</v>
      </c>
      <c r="I100" s="173">
        <v>6745050.7000000002</v>
      </c>
      <c r="J100" s="172">
        <v>4.22</v>
      </c>
    </row>
    <row r="101" spans="1:10" ht="24.75" customHeight="1" x14ac:dyDescent="0.25">
      <c r="A101" s="429" t="s">
        <v>371</v>
      </c>
      <c r="B101" s="430"/>
      <c r="C101" s="430"/>
      <c r="D101" s="430"/>
      <c r="E101" s="173">
        <v>637297</v>
      </c>
      <c r="F101" s="173">
        <v>9704958.6400000006</v>
      </c>
      <c r="G101" s="173">
        <v>10342255.640000001</v>
      </c>
      <c r="H101" s="173">
        <v>10310457.970000001</v>
      </c>
      <c r="I101" s="173">
        <v>10310457.970000001</v>
      </c>
      <c r="J101" s="172">
        <v>31797.67</v>
      </c>
    </row>
    <row r="102" spans="1:10" x14ac:dyDescent="0.25">
      <c r="A102" s="429" t="s">
        <v>370</v>
      </c>
      <c r="B102" s="430"/>
      <c r="C102" s="430"/>
      <c r="D102" s="430"/>
      <c r="E102" s="173">
        <v>5047000</v>
      </c>
      <c r="F102" s="173">
        <v>-3865130.78</v>
      </c>
      <c r="G102" s="173">
        <v>1181869.22</v>
      </c>
      <c r="H102" s="173">
        <v>1175209.8600000001</v>
      </c>
      <c r="I102" s="173">
        <v>1175209.8600000001</v>
      </c>
      <c r="J102" s="172">
        <v>6659.36</v>
      </c>
    </row>
    <row r="103" spans="1:10" x14ac:dyDescent="0.25">
      <c r="A103" s="429" t="s">
        <v>369</v>
      </c>
      <c r="B103" s="430"/>
      <c r="C103" s="430"/>
      <c r="D103" s="430"/>
      <c r="E103" s="173">
        <v>2775724</v>
      </c>
      <c r="F103" s="173">
        <v>13820305.82</v>
      </c>
      <c r="G103" s="173">
        <v>16596029.82</v>
      </c>
      <c r="H103" s="173">
        <v>16544542.74</v>
      </c>
      <c r="I103" s="173">
        <v>16544542.74</v>
      </c>
      <c r="J103" s="172">
        <v>51487.08</v>
      </c>
    </row>
    <row r="104" spans="1:10" ht="25.5" customHeight="1" x14ac:dyDescent="0.25">
      <c r="A104" s="429" t="s">
        <v>368</v>
      </c>
      <c r="B104" s="430"/>
      <c r="C104" s="430"/>
      <c r="D104" s="430"/>
      <c r="E104" s="173">
        <v>9648393</v>
      </c>
      <c r="F104" s="173">
        <v>9819670.3000000007</v>
      </c>
      <c r="G104" s="173">
        <v>19468063.300000001</v>
      </c>
      <c r="H104" s="173">
        <v>17280567.66</v>
      </c>
      <c r="I104" s="173">
        <v>17280567.66</v>
      </c>
      <c r="J104" s="172">
        <v>2187495.64</v>
      </c>
    </row>
    <row r="105" spans="1:10" x14ac:dyDescent="0.25">
      <c r="A105" s="429" t="s">
        <v>367</v>
      </c>
      <c r="B105" s="430"/>
      <c r="C105" s="430"/>
      <c r="D105" s="430"/>
      <c r="E105" s="173">
        <v>2145974</v>
      </c>
      <c r="F105" s="173">
        <v>813633.66</v>
      </c>
      <c r="G105" s="173">
        <v>2959607.66</v>
      </c>
      <c r="H105" s="173">
        <v>2945001.49</v>
      </c>
      <c r="I105" s="173">
        <v>2945001.49</v>
      </c>
      <c r="J105" s="172">
        <v>14606.17</v>
      </c>
    </row>
    <row r="106" spans="1:10" x14ac:dyDescent="0.25">
      <c r="A106" s="429" t="s">
        <v>366</v>
      </c>
      <c r="B106" s="430"/>
      <c r="C106" s="430"/>
      <c r="D106" s="430"/>
      <c r="E106" s="173">
        <v>693401</v>
      </c>
      <c r="F106" s="173">
        <v>6925098.1399999997</v>
      </c>
      <c r="G106" s="173">
        <v>7618499.1399999997</v>
      </c>
      <c r="H106" s="173">
        <v>7503200.7599999998</v>
      </c>
      <c r="I106" s="173">
        <v>7503200.7599999998</v>
      </c>
      <c r="J106" s="172">
        <v>115298.38</v>
      </c>
    </row>
    <row r="107" spans="1:10" x14ac:dyDescent="0.25">
      <c r="A107" s="433" t="s">
        <v>168</v>
      </c>
      <c r="B107" s="432"/>
      <c r="C107" s="432"/>
      <c r="D107" s="432"/>
      <c r="E107" s="171" t="s">
        <v>168</v>
      </c>
      <c r="F107" s="171" t="s">
        <v>168</v>
      </c>
      <c r="G107" s="171" t="s">
        <v>168</v>
      </c>
      <c r="H107" s="171" t="s">
        <v>168</v>
      </c>
      <c r="I107" s="171" t="s">
        <v>168</v>
      </c>
      <c r="J107" s="170" t="s">
        <v>168</v>
      </c>
    </row>
    <row r="108" spans="1:10" x14ac:dyDescent="0.25">
      <c r="A108" s="431" t="s">
        <v>365</v>
      </c>
      <c r="B108" s="432"/>
      <c r="C108" s="432"/>
      <c r="D108" s="432"/>
      <c r="E108" s="173">
        <v>223201638</v>
      </c>
      <c r="F108" s="173">
        <v>167814889.41</v>
      </c>
      <c r="G108" s="173">
        <v>391016527.41000003</v>
      </c>
      <c r="H108" s="173">
        <v>383138086.87</v>
      </c>
      <c r="I108" s="173">
        <v>383018099.43000001</v>
      </c>
      <c r="J108" s="172">
        <v>7878440.54</v>
      </c>
    </row>
    <row r="109" spans="1:10" x14ac:dyDescent="0.25">
      <c r="A109" s="429" t="s">
        <v>364</v>
      </c>
      <c r="B109" s="430"/>
      <c r="C109" s="430"/>
      <c r="D109" s="430"/>
      <c r="E109" s="173">
        <v>52263110</v>
      </c>
      <c r="F109" s="173">
        <v>53463920.840000004</v>
      </c>
      <c r="G109" s="173">
        <v>105727030.84</v>
      </c>
      <c r="H109" s="173">
        <v>104491976.51000001</v>
      </c>
      <c r="I109" s="173">
        <v>104491976.51000001</v>
      </c>
      <c r="J109" s="172">
        <v>1235054.33</v>
      </c>
    </row>
    <row r="110" spans="1:10" x14ac:dyDescent="0.25">
      <c r="A110" s="429" t="s">
        <v>363</v>
      </c>
      <c r="B110" s="430"/>
      <c r="C110" s="430"/>
      <c r="D110" s="430"/>
      <c r="E110" s="173">
        <v>9365757</v>
      </c>
      <c r="F110" s="173">
        <v>3841027.89</v>
      </c>
      <c r="G110" s="173">
        <v>13206784.890000001</v>
      </c>
      <c r="H110" s="173">
        <v>13154928.119999999</v>
      </c>
      <c r="I110" s="173">
        <v>13154928.119999999</v>
      </c>
      <c r="J110" s="172">
        <v>51856.77</v>
      </c>
    </row>
    <row r="111" spans="1:10" ht="27" customHeight="1" x14ac:dyDescent="0.25">
      <c r="A111" s="429" t="s">
        <v>362</v>
      </c>
      <c r="B111" s="430"/>
      <c r="C111" s="430"/>
      <c r="D111" s="430"/>
      <c r="E111" s="173">
        <v>17885399</v>
      </c>
      <c r="F111" s="173">
        <v>28246663.809999999</v>
      </c>
      <c r="G111" s="173">
        <v>46132062.810000002</v>
      </c>
      <c r="H111" s="173">
        <v>43957002.090000004</v>
      </c>
      <c r="I111" s="173">
        <v>43837014.649999999</v>
      </c>
      <c r="J111" s="172">
        <v>2175060.7200000002</v>
      </c>
    </row>
    <row r="112" spans="1:10" x14ac:dyDescent="0.25">
      <c r="A112" s="429" t="s">
        <v>361</v>
      </c>
      <c r="B112" s="430"/>
      <c r="C112" s="430"/>
      <c r="D112" s="430"/>
      <c r="E112" s="173">
        <v>511526</v>
      </c>
      <c r="F112" s="173">
        <v>7459773.8399999999</v>
      </c>
      <c r="G112" s="173">
        <v>7971299.8399999999</v>
      </c>
      <c r="H112" s="173">
        <v>7737960.0099999998</v>
      </c>
      <c r="I112" s="173">
        <v>7737960.0099999998</v>
      </c>
      <c r="J112" s="172">
        <v>233339.83</v>
      </c>
    </row>
    <row r="113" spans="1:10" ht="26.25" customHeight="1" x14ac:dyDescent="0.25">
      <c r="A113" s="429" t="s">
        <v>360</v>
      </c>
      <c r="B113" s="430"/>
      <c r="C113" s="430"/>
      <c r="D113" s="430"/>
      <c r="E113" s="173">
        <v>130821181</v>
      </c>
      <c r="F113" s="173">
        <v>-10605512.960000001</v>
      </c>
      <c r="G113" s="173">
        <v>120215668.04000001</v>
      </c>
      <c r="H113" s="173">
        <v>119895295.89</v>
      </c>
      <c r="I113" s="173">
        <v>119895295.89</v>
      </c>
      <c r="J113" s="172">
        <v>320372.15000000002</v>
      </c>
    </row>
    <row r="114" spans="1:10" x14ac:dyDescent="0.25">
      <c r="A114" s="429" t="s">
        <v>359</v>
      </c>
      <c r="B114" s="430"/>
      <c r="C114" s="430"/>
      <c r="D114" s="430"/>
      <c r="E114" s="173">
        <v>905590</v>
      </c>
      <c r="F114" s="173">
        <v>39383813.240000002</v>
      </c>
      <c r="G114" s="173">
        <v>40289403.240000002</v>
      </c>
      <c r="H114" s="173">
        <v>36449532.100000001</v>
      </c>
      <c r="I114" s="173">
        <v>36449532.100000001</v>
      </c>
      <c r="J114" s="172">
        <v>3839871.14</v>
      </c>
    </row>
    <row r="115" spans="1:10" x14ac:dyDescent="0.25">
      <c r="A115" s="429" t="s">
        <v>358</v>
      </c>
      <c r="B115" s="430"/>
      <c r="C115" s="430"/>
      <c r="D115" s="430"/>
      <c r="E115" s="173">
        <v>3833978</v>
      </c>
      <c r="F115" s="173">
        <v>-1056813.1100000001</v>
      </c>
      <c r="G115" s="173">
        <v>2777164.89</v>
      </c>
      <c r="H115" s="173">
        <v>2777106.99</v>
      </c>
      <c r="I115" s="173">
        <v>2777106.99</v>
      </c>
      <c r="J115" s="172">
        <v>57.9</v>
      </c>
    </row>
    <row r="116" spans="1:10" x14ac:dyDescent="0.25">
      <c r="A116" s="429" t="s">
        <v>357</v>
      </c>
      <c r="B116" s="430"/>
      <c r="C116" s="430"/>
      <c r="D116" s="430"/>
      <c r="E116" s="173">
        <v>6161406</v>
      </c>
      <c r="F116" s="173">
        <v>47612272.640000001</v>
      </c>
      <c r="G116" s="173">
        <v>53773678.640000001</v>
      </c>
      <c r="H116" s="173">
        <v>53750850.939999998</v>
      </c>
      <c r="I116" s="173">
        <v>53750850.939999998</v>
      </c>
      <c r="J116" s="172">
        <v>22827.7</v>
      </c>
    </row>
    <row r="117" spans="1:10" x14ac:dyDescent="0.25">
      <c r="A117" s="429" t="s">
        <v>356</v>
      </c>
      <c r="B117" s="430"/>
      <c r="C117" s="430"/>
      <c r="D117" s="430"/>
      <c r="E117" s="173">
        <v>1453691</v>
      </c>
      <c r="F117" s="173">
        <v>-530256.78</v>
      </c>
      <c r="G117" s="173">
        <v>923434.22</v>
      </c>
      <c r="H117" s="173">
        <v>923434.22</v>
      </c>
      <c r="I117" s="173">
        <v>923434.22</v>
      </c>
      <c r="J117" s="172">
        <v>0</v>
      </c>
    </row>
    <row r="118" spans="1:10" x14ac:dyDescent="0.25">
      <c r="A118" s="433" t="s">
        <v>168</v>
      </c>
      <c r="B118" s="432"/>
      <c r="C118" s="432"/>
      <c r="D118" s="432"/>
      <c r="E118" s="171" t="s">
        <v>168</v>
      </c>
      <c r="F118" s="171" t="s">
        <v>168</v>
      </c>
      <c r="G118" s="171" t="s">
        <v>168</v>
      </c>
      <c r="H118" s="171" t="s">
        <v>168</v>
      </c>
      <c r="I118" s="171" t="s">
        <v>168</v>
      </c>
      <c r="J118" s="170" t="s">
        <v>168</v>
      </c>
    </row>
    <row r="119" spans="1:10" ht="27" customHeight="1" x14ac:dyDescent="0.25">
      <c r="A119" s="431" t="s">
        <v>355</v>
      </c>
      <c r="B119" s="432"/>
      <c r="C119" s="432"/>
      <c r="D119" s="432"/>
      <c r="E119" s="173">
        <v>3760005124</v>
      </c>
      <c r="F119" s="173">
        <v>1088082192.3099999</v>
      </c>
      <c r="G119" s="173">
        <v>4848087316.3100004</v>
      </c>
      <c r="H119" s="173">
        <v>4817010116.7399998</v>
      </c>
      <c r="I119" s="173">
        <v>4816187758.8599997</v>
      </c>
      <c r="J119" s="172">
        <v>31077199.57</v>
      </c>
    </row>
    <row r="120" spans="1:10" ht="24.75" customHeight="1" x14ac:dyDescent="0.25">
      <c r="A120" s="429" t="s">
        <v>354</v>
      </c>
      <c r="B120" s="430"/>
      <c r="C120" s="430"/>
      <c r="D120" s="430"/>
      <c r="E120" s="173">
        <v>0</v>
      </c>
      <c r="F120" s="173">
        <v>25994310.510000002</v>
      </c>
      <c r="G120" s="173">
        <v>25994310.510000002</v>
      </c>
      <c r="H120" s="173">
        <v>25994310.510000002</v>
      </c>
      <c r="I120" s="173">
        <v>25994310.510000002</v>
      </c>
      <c r="J120" s="172">
        <v>0</v>
      </c>
    </row>
    <row r="121" spans="1:10" x14ac:dyDescent="0.25">
      <c r="A121" s="429" t="s">
        <v>353</v>
      </c>
      <c r="B121" s="430"/>
      <c r="C121" s="430"/>
      <c r="D121" s="430"/>
      <c r="E121" s="173">
        <v>3755705124</v>
      </c>
      <c r="F121" s="173">
        <v>868558972.13999999</v>
      </c>
      <c r="G121" s="173">
        <v>4624264096.1400003</v>
      </c>
      <c r="H121" s="173">
        <v>4593281444.1700001</v>
      </c>
      <c r="I121" s="173">
        <v>4592459086.29</v>
      </c>
      <c r="J121" s="172">
        <v>30982651.969999999</v>
      </c>
    </row>
    <row r="122" spans="1:10" x14ac:dyDescent="0.25">
      <c r="A122" s="429" t="s">
        <v>352</v>
      </c>
      <c r="B122" s="430"/>
      <c r="C122" s="430"/>
      <c r="D122" s="430"/>
      <c r="E122" s="173">
        <v>0</v>
      </c>
      <c r="F122" s="173">
        <v>0</v>
      </c>
      <c r="G122" s="173">
        <v>0</v>
      </c>
      <c r="H122" s="173">
        <v>0</v>
      </c>
      <c r="I122" s="173">
        <v>0</v>
      </c>
      <c r="J122" s="172">
        <v>0</v>
      </c>
    </row>
    <row r="123" spans="1:10" x14ac:dyDescent="0.25">
      <c r="A123" s="429" t="s">
        <v>351</v>
      </c>
      <c r="B123" s="430"/>
      <c r="C123" s="430"/>
      <c r="D123" s="430"/>
      <c r="E123" s="173">
        <v>4300000</v>
      </c>
      <c r="F123" s="173">
        <v>152926274.03999999</v>
      </c>
      <c r="G123" s="173">
        <v>157226274.03999999</v>
      </c>
      <c r="H123" s="173">
        <v>157131727.03999999</v>
      </c>
      <c r="I123" s="173">
        <v>157131727.03999999</v>
      </c>
      <c r="J123" s="172">
        <v>94547</v>
      </c>
    </row>
    <row r="124" spans="1:10" x14ac:dyDescent="0.25">
      <c r="A124" s="429" t="s">
        <v>350</v>
      </c>
      <c r="B124" s="430"/>
      <c r="C124" s="430"/>
      <c r="D124" s="430"/>
      <c r="E124" s="173">
        <v>0</v>
      </c>
      <c r="F124" s="173">
        <v>0</v>
      </c>
      <c r="G124" s="173">
        <v>0</v>
      </c>
      <c r="H124" s="173">
        <v>0</v>
      </c>
      <c r="I124" s="173">
        <v>0</v>
      </c>
      <c r="J124" s="172">
        <v>0</v>
      </c>
    </row>
    <row r="125" spans="1:10" ht="27" customHeight="1" x14ac:dyDescent="0.25">
      <c r="A125" s="429" t="s">
        <v>349</v>
      </c>
      <c r="B125" s="430"/>
      <c r="C125" s="430"/>
      <c r="D125" s="430"/>
      <c r="E125" s="173">
        <v>0</v>
      </c>
      <c r="F125" s="173">
        <v>40602635.619999997</v>
      </c>
      <c r="G125" s="173">
        <v>40602635.619999997</v>
      </c>
      <c r="H125" s="173">
        <v>40602635.020000003</v>
      </c>
      <c r="I125" s="173">
        <v>40602635.020000003</v>
      </c>
      <c r="J125" s="172">
        <v>0.6</v>
      </c>
    </row>
    <row r="126" spans="1:10" x14ac:dyDescent="0.25">
      <c r="A126" s="429" t="s">
        <v>348</v>
      </c>
      <c r="B126" s="430"/>
      <c r="C126" s="430"/>
      <c r="D126" s="430"/>
      <c r="E126" s="173">
        <v>0</v>
      </c>
      <c r="F126" s="173">
        <v>0</v>
      </c>
      <c r="G126" s="173">
        <v>0</v>
      </c>
      <c r="H126" s="173">
        <v>0</v>
      </c>
      <c r="I126" s="173">
        <v>0</v>
      </c>
      <c r="J126" s="172">
        <v>0</v>
      </c>
    </row>
    <row r="127" spans="1:10" x14ac:dyDescent="0.25">
      <c r="A127" s="429" t="s">
        <v>347</v>
      </c>
      <c r="B127" s="430"/>
      <c r="C127" s="430"/>
      <c r="D127" s="430"/>
      <c r="E127" s="173">
        <v>0</v>
      </c>
      <c r="F127" s="173">
        <v>0</v>
      </c>
      <c r="G127" s="173">
        <v>0</v>
      </c>
      <c r="H127" s="173">
        <v>0</v>
      </c>
      <c r="I127" s="173">
        <v>0</v>
      </c>
      <c r="J127" s="172">
        <v>0</v>
      </c>
    </row>
    <row r="128" spans="1:10" x14ac:dyDescent="0.25">
      <c r="A128" s="429" t="s">
        <v>346</v>
      </c>
      <c r="B128" s="430"/>
      <c r="C128" s="430"/>
      <c r="D128" s="430"/>
      <c r="E128" s="173">
        <v>0</v>
      </c>
      <c r="F128" s="173">
        <v>0</v>
      </c>
      <c r="G128" s="173">
        <v>0</v>
      </c>
      <c r="H128" s="173">
        <v>0</v>
      </c>
      <c r="I128" s="173">
        <v>0</v>
      </c>
      <c r="J128" s="172">
        <v>0</v>
      </c>
    </row>
    <row r="129" spans="1:10" x14ac:dyDescent="0.25">
      <c r="A129" s="433" t="s">
        <v>168</v>
      </c>
      <c r="B129" s="432"/>
      <c r="C129" s="432"/>
      <c r="D129" s="432"/>
      <c r="E129" s="171" t="s">
        <v>168</v>
      </c>
      <c r="F129" s="171" t="s">
        <v>168</v>
      </c>
      <c r="G129" s="171" t="s">
        <v>168</v>
      </c>
      <c r="H129" s="171" t="s">
        <v>168</v>
      </c>
      <c r="I129" s="171" t="s">
        <v>168</v>
      </c>
      <c r="J129" s="170" t="s">
        <v>168</v>
      </c>
    </row>
    <row r="130" spans="1:10" ht="29.25" customHeight="1" x14ac:dyDescent="0.25">
      <c r="A130" s="431" t="s">
        <v>345</v>
      </c>
      <c r="B130" s="432"/>
      <c r="C130" s="432"/>
      <c r="D130" s="432"/>
      <c r="E130" s="173">
        <v>54600363</v>
      </c>
      <c r="F130" s="173">
        <v>23143008.27</v>
      </c>
      <c r="G130" s="173">
        <v>77743371.269999996</v>
      </c>
      <c r="H130" s="173">
        <v>67695466.629999995</v>
      </c>
      <c r="I130" s="173">
        <v>67516127.489999995</v>
      </c>
      <c r="J130" s="172">
        <v>10047904.640000001</v>
      </c>
    </row>
    <row r="131" spans="1:10" x14ac:dyDescent="0.25">
      <c r="A131" s="429" t="s">
        <v>344</v>
      </c>
      <c r="B131" s="430"/>
      <c r="C131" s="430"/>
      <c r="D131" s="430"/>
      <c r="E131" s="173">
        <v>3858289</v>
      </c>
      <c r="F131" s="173">
        <v>21184371.02</v>
      </c>
      <c r="G131" s="173">
        <v>25042660.02</v>
      </c>
      <c r="H131" s="173">
        <v>16205307.18</v>
      </c>
      <c r="I131" s="173">
        <v>16046813.24</v>
      </c>
      <c r="J131" s="172">
        <v>8837352.8399999999</v>
      </c>
    </row>
    <row r="132" spans="1:10" x14ac:dyDescent="0.25">
      <c r="A132" s="429" t="s">
        <v>343</v>
      </c>
      <c r="B132" s="430"/>
      <c r="C132" s="430"/>
      <c r="D132" s="430"/>
      <c r="E132" s="173">
        <v>0</v>
      </c>
      <c r="F132" s="173">
        <v>4767295.3499999996</v>
      </c>
      <c r="G132" s="173">
        <v>4767295.3499999996</v>
      </c>
      <c r="H132" s="173">
        <v>4633592.8</v>
      </c>
      <c r="I132" s="173">
        <v>4633592.8</v>
      </c>
      <c r="J132" s="172">
        <v>133702.54999999999</v>
      </c>
    </row>
    <row r="133" spans="1:10" x14ac:dyDescent="0.25">
      <c r="A133" s="436" t="s">
        <v>342</v>
      </c>
      <c r="B133" s="437"/>
      <c r="C133" s="437"/>
      <c r="D133" s="437"/>
      <c r="E133" s="178">
        <v>0</v>
      </c>
      <c r="F133" s="178">
        <v>2607340</v>
      </c>
      <c r="G133" s="178">
        <v>2607340</v>
      </c>
      <c r="H133" s="178">
        <v>2420734.2400000002</v>
      </c>
      <c r="I133" s="178">
        <v>2399889.04</v>
      </c>
      <c r="J133" s="177">
        <v>186605.76</v>
      </c>
    </row>
    <row r="134" spans="1:10" x14ac:dyDescent="0.25">
      <c r="A134" s="429" t="s">
        <v>341</v>
      </c>
      <c r="B134" s="430"/>
      <c r="C134" s="430"/>
      <c r="D134" s="430"/>
      <c r="E134" s="173">
        <v>44354409</v>
      </c>
      <c r="F134" s="173">
        <v>-12585430.43</v>
      </c>
      <c r="G134" s="173">
        <v>31768978.57</v>
      </c>
      <c r="H134" s="173">
        <v>31205179.960000001</v>
      </c>
      <c r="I134" s="173">
        <v>31205179.960000001</v>
      </c>
      <c r="J134" s="172">
        <v>563798.61</v>
      </c>
    </row>
    <row r="135" spans="1:10" x14ac:dyDescent="0.25">
      <c r="A135" s="429" t="s">
        <v>340</v>
      </c>
      <c r="B135" s="430"/>
      <c r="C135" s="430"/>
      <c r="D135" s="438"/>
      <c r="E135" s="174">
        <v>1195215</v>
      </c>
      <c r="F135" s="174">
        <v>-540215</v>
      </c>
      <c r="G135" s="174">
        <v>655000</v>
      </c>
      <c r="H135" s="174">
        <v>549510</v>
      </c>
      <c r="I135" s="174">
        <v>549510</v>
      </c>
      <c r="J135" s="174">
        <v>105490</v>
      </c>
    </row>
    <row r="136" spans="1:10" x14ac:dyDescent="0.25">
      <c r="A136" s="429" t="s">
        <v>339</v>
      </c>
      <c r="B136" s="430"/>
      <c r="C136" s="430"/>
      <c r="D136" s="430"/>
      <c r="E136" s="173">
        <v>4942450</v>
      </c>
      <c r="F136" s="173">
        <v>-3955934.87</v>
      </c>
      <c r="G136" s="173">
        <v>986515.13</v>
      </c>
      <c r="H136" s="173">
        <v>967734.63</v>
      </c>
      <c r="I136" s="173">
        <v>967734.63</v>
      </c>
      <c r="J136" s="172">
        <v>18780.5</v>
      </c>
    </row>
    <row r="137" spans="1:10" x14ac:dyDescent="0.25">
      <c r="A137" s="429" t="s">
        <v>338</v>
      </c>
      <c r="B137" s="430"/>
      <c r="C137" s="430"/>
      <c r="D137" s="430"/>
      <c r="E137" s="173">
        <v>0</v>
      </c>
      <c r="F137" s="173">
        <v>0</v>
      </c>
      <c r="G137" s="173">
        <v>0</v>
      </c>
      <c r="H137" s="173">
        <v>0</v>
      </c>
      <c r="I137" s="173">
        <v>0</v>
      </c>
      <c r="J137" s="172">
        <v>0</v>
      </c>
    </row>
    <row r="138" spans="1:10" x14ac:dyDescent="0.25">
      <c r="A138" s="429" t="s">
        <v>337</v>
      </c>
      <c r="B138" s="430"/>
      <c r="C138" s="430"/>
      <c r="D138" s="430"/>
      <c r="E138" s="173">
        <v>0</v>
      </c>
      <c r="F138" s="173">
        <v>0</v>
      </c>
      <c r="G138" s="173">
        <v>0</v>
      </c>
      <c r="H138" s="173">
        <v>0</v>
      </c>
      <c r="I138" s="173">
        <v>0</v>
      </c>
      <c r="J138" s="172">
        <v>0</v>
      </c>
    </row>
    <row r="139" spans="1:10" x14ac:dyDescent="0.25">
      <c r="A139" s="429" t="s">
        <v>336</v>
      </c>
      <c r="B139" s="430"/>
      <c r="C139" s="430"/>
      <c r="D139" s="430"/>
      <c r="E139" s="175">
        <v>250000</v>
      </c>
      <c r="F139" s="176">
        <v>11665582.199999999</v>
      </c>
      <c r="G139" s="175">
        <v>11915582.199999999</v>
      </c>
      <c r="H139" s="176">
        <v>11713407.82</v>
      </c>
      <c r="I139" s="175">
        <v>11713407.82</v>
      </c>
      <c r="J139" s="174">
        <v>202174.38</v>
      </c>
    </row>
    <row r="140" spans="1:10" x14ac:dyDescent="0.25">
      <c r="A140" s="433" t="s">
        <v>168</v>
      </c>
      <c r="B140" s="432"/>
      <c r="C140" s="432"/>
      <c r="D140" s="432"/>
      <c r="E140" s="171" t="s">
        <v>168</v>
      </c>
      <c r="F140" s="171" t="s">
        <v>168</v>
      </c>
      <c r="G140" s="171" t="s">
        <v>168</v>
      </c>
      <c r="H140" s="171" t="s">
        <v>168</v>
      </c>
      <c r="I140" s="171" t="s">
        <v>168</v>
      </c>
      <c r="J140" s="170" t="s">
        <v>168</v>
      </c>
    </row>
    <row r="141" spans="1:10" x14ac:dyDescent="0.25">
      <c r="A141" s="431" t="s">
        <v>335</v>
      </c>
      <c r="B141" s="432"/>
      <c r="C141" s="432"/>
      <c r="D141" s="432"/>
      <c r="E141" s="173">
        <v>420640849</v>
      </c>
      <c r="F141" s="173">
        <v>1010146832.71</v>
      </c>
      <c r="G141" s="173">
        <v>1430787681.71</v>
      </c>
      <c r="H141" s="173">
        <v>1250721357.21</v>
      </c>
      <c r="I141" s="173">
        <v>1250721357.21</v>
      </c>
      <c r="J141" s="172">
        <v>180066324.5</v>
      </c>
    </row>
    <row r="142" spans="1:10" x14ac:dyDescent="0.25">
      <c r="A142" s="429" t="s">
        <v>334</v>
      </c>
      <c r="B142" s="430"/>
      <c r="C142" s="430"/>
      <c r="D142" s="430"/>
      <c r="E142" s="173">
        <v>374211354</v>
      </c>
      <c r="F142" s="173">
        <v>1030977805.39</v>
      </c>
      <c r="G142" s="173">
        <v>1405189159.3900001</v>
      </c>
      <c r="H142" s="173">
        <v>1227016335.5799999</v>
      </c>
      <c r="I142" s="173">
        <v>1227016335.5799999</v>
      </c>
      <c r="J142" s="172">
        <v>178172823.81</v>
      </c>
    </row>
    <row r="143" spans="1:10" x14ac:dyDescent="0.25">
      <c r="A143" s="429" t="s">
        <v>333</v>
      </c>
      <c r="B143" s="430"/>
      <c r="C143" s="430"/>
      <c r="D143" s="430"/>
      <c r="E143" s="173">
        <v>46429495</v>
      </c>
      <c r="F143" s="173">
        <v>-20830972.68</v>
      </c>
      <c r="G143" s="173">
        <v>25598522.32</v>
      </c>
      <c r="H143" s="173">
        <v>23705021.629999999</v>
      </c>
      <c r="I143" s="173">
        <v>23705021.629999999</v>
      </c>
      <c r="J143" s="172">
        <v>1893500.69</v>
      </c>
    </row>
    <row r="144" spans="1:10" x14ac:dyDescent="0.25">
      <c r="A144" s="429" t="s">
        <v>332</v>
      </c>
      <c r="B144" s="430"/>
      <c r="C144" s="430"/>
      <c r="D144" s="430"/>
      <c r="E144" s="173">
        <v>0</v>
      </c>
      <c r="F144" s="173">
        <v>0</v>
      </c>
      <c r="G144" s="173">
        <v>0</v>
      </c>
      <c r="H144" s="173">
        <v>0</v>
      </c>
      <c r="I144" s="173">
        <v>0</v>
      </c>
      <c r="J144" s="172">
        <v>0</v>
      </c>
    </row>
    <row r="145" spans="1:10" x14ac:dyDescent="0.25">
      <c r="A145" s="433" t="s">
        <v>168</v>
      </c>
      <c r="B145" s="432"/>
      <c r="C145" s="432"/>
      <c r="D145" s="432"/>
      <c r="E145" s="171" t="s">
        <v>168</v>
      </c>
      <c r="F145" s="171" t="s">
        <v>168</v>
      </c>
      <c r="G145" s="171" t="s">
        <v>168</v>
      </c>
      <c r="H145" s="171" t="s">
        <v>168</v>
      </c>
      <c r="I145" s="171" t="s">
        <v>168</v>
      </c>
      <c r="J145" s="170" t="s">
        <v>168</v>
      </c>
    </row>
    <row r="146" spans="1:10" ht="24" customHeight="1" x14ac:dyDescent="0.25">
      <c r="A146" s="431" t="s">
        <v>331</v>
      </c>
      <c r="B146" s="432"/>
      <c r="C146" s="432"/>
      <c r="D146" s="432"/>
      <c r="E146" s="173">
        <v>0</v>
      </c>
      <c r="F146" s="173">
        <v>0</v>
      </c>
      <c r="G146" s="173">
        <v>0</v>
      </c>
      <c r="H146" s="173">
        <v>0</v>
      </c>
      <c r="I146" s="173">
        <v>0</v>
      </c>
      <c r="J146" s="172">
        <v>0</v>
      </c>
    </row>
    <row r="147" spans="1:10" ht="27" customHeight="1" x14ac:dyDescent="0.25">
      <c r="A147" s="429" t="s">
        <v>330</v>
      </c>
      <c r="B147" s="430"/>
      <c r="C147" s="430"/>
      <c r="D147" s="430"/>
      <c r="E147" s="173">
        <v>0</v>
      </c>
      <c r="F147" s="173">
        <v>0</v>
      </c>
      <c r="G147" s="173">
        <v>0</v>
      </c>
      <c r="H147" s="173">
        <v>0</v>
      </c>
      <c r="I147" s="173">
        <v>0</v>
      </c>
      <c r="J147" s="172">
        <v>0</v>
      </c>
    </row>
    <row r="148" spans="1:10" x14ac:dyDescent="0.25">
      <c r="A148" s="429" t="s">
        <v>329</v>
      </c>
      <c r="B148" s="430"/>
      <c r="C148" s="430"/>
      <c r="D148" s="430"/>
      <c r="E148" s="173">
        <v>0</v>
      </c>
      <c r="F148" s="173">
        <v>0</v>
      </c>
      <c r="G148" s="173">
        <v>0</v>
      </c>
      <c r="H148" s="173">
        <v>0</v>
      </c>
      <c r="I148" s="173">
        <v>0</v>
      </c>
      <c r="J148" s="172">
        <v>0</v>
      </c>
    </row>
    <row r="149" spans="1:10" x14ac:dyDescent="0.25">
      <c r="A149" s="429" t="s">
        <v>328</v>
      </c>
      <c r="B149" s="430"/>
      <c r="C149" s="430"/>
      <c r="D149" s="430"/>
      <c r="E149" s="173">
        <v>0</v>
      </c>
      <c r="F149" s="173">
        <v>0</v>
      </c>
      <c r="G149" s="173">
        <v>0</v>
      </c>
      <c r="H149" s="173">
        <v>0</v>
      </c>
      <c r="I149" s="173">
        <v>0</v>
      </c>
      <c r="J149" s="172">
        <v>0</v>
      </c>
    </row>
    <row r="150" spans="1:10" x14ac:dyDescent="0.25">
      <c r="A150" s="429" t="s">
        <v>327</v>
      </c>
      <c r="B150" s="430"/>
      <c r="C150" s="430"/>
      <c r="D150" s="430"/>
      <c r="E150" s="173">
        <v>0</v>
      </c>
      <c r="F150" s="173">
        <v>0</v>
      </c>
      <c r="G150" s="173">
        <v>0</v>
      </c>
      <c r="H150" s="173">
        <v>0</v>
      </c>
      <c r="I150" s="173">
        <v>0</v>
      </c>
      <c r="J150" s="172">
        <v>0</v>
      </c>
    </row>
    <row r="151" spans="1:10" ht="24.75" customHeight="1" x14ac:dyDescent="0.25">
      <c r="A151" s="429" t="s">
        <v>326</v>
      </c>
      <c r="B151" s="430"/>
      <c r="C151" s="430"/>
      <c r="D151" s="430"/>
      <c r="E151" s="173">
        <v>0</v>
      </c>
      <c r="F151" s="173">
        <v>0</v>
      </c>
      <c r="G151" s="173">
        <v>0</v>
      </c>
      <c r="H151" s="173">
        <v>0</v>
      </c>
      <c r="I151" s="173">
        <v>0</v>
      </c>
      <c r="J151" s="172">
        <v>0</v>
      </c>
    </row>
    <row r="152" spans="1:10" x14ac:dyDescent="0.25">
      <c r="A152" s="429" t="s">
        <v>325</v>
      </c>
      <c r="B152" s="430"/>
      <c r="C152" s="430"/>
      <c r="D152" s="430"/>
      <c r="E152" s="173">
        <v>0</v>
      </c>
      <c r="F152" s="173">
        <v>0</v>
      </c>
      <c r="G152" s="173">
        <v>0</v>
      </c>
      <c r="H152" s="173">
        <v>0</v>
      </c>
      <c r="I152" s="173">
        <v>0</v>
      </c>
      <c r="J152" s="172">
        <v>0</v>
      </c>
    </row>
    <row r="153" spans="1:10" ht="26.25" customHeight="1" x14ac:dyDescent="0.25">
      <c r="A153" s="429" t="s">
        <v>324</v>
      </c>
      <c r="B153" s="430"/>
      <c r="C153" s="430"/>
      <c r="D153" s="430"/>
      <c r="E153" s="173">
        <v>0</v>
      </c>
      <c r="F153" s="173">
        <v>0</v>
      </c>
      <c r="G153" s="173">
        <v>0</v>
      </c>
      <c r="H153" s="173">
        <v>0</v>
      </c>
      <c r="I153" s="173">
        <v>0</v>
      </c>
      <c r="J153" s="172">
        <v>0</v>
      </c>
    </row>
    <row r="154" spans="1:10" x14ac:dyDescent="0.25">
      <c r="A154" s="433" t="s">
        <v>168</v>
      </c>
      <c r="B154" s="432"/>
      <c r="C154" s="432"/>
      <c r="D154" s="432"/>
      <c r="E154" s="171" t="s">
        <v>168</v>
      </c>
      <c r="F154" s="171" t="s">
        <v>168</v>
      </c>
      <c r="G154" s="171" t="s">
        <v>168</v>
      </c>
      <c r="H154" s="171" t="s">
        <v>168</v>
      </c>
      <c r="I154" s="171" t="s">
        <v>168</v>
      </c>
      <c r="J154" s="170" t="s">
        <v>168</v>
      </c>
    </row>
    <row r="155" spans="1:10" x14ac:dyDescent="0.25">
      <c r="A155" s="431" t="s">
        <v>323</v>
      </c>
      <c r="B155" s="432"/>
      <c r="C155" s="432"/>
      <c r="D155" s="432"/>
      <c r="E155" s="173">
        <v>1319145519</v>
      </c>
      <c r="F155" s="173">
        <v>774556251.72000003</v>
      </c>
      <c r="G155" s="173">
        <v>2093701770.72</v>
      </c>
      <c r="H155" s="173">
        <v>2092189320.5899999</v>
      </c>
      <c r="I155" s="173">
        <v>2092189320.5899999</v>
      </c>
      <c r="J155" s="172">
        <v>1512450.13</v>
      </c>
    </row>
    <row r="156" spans="1:10" x14ac:dyDescent="0.25">
      <c r="A156" s="429" t="s">
        <v>322</v>
      </c>
      <c r="B156" s="430"/>
      <c r="C156" s="430"/>
      <c r="D156" s="430"/>
      <c r="E156" s="173">
        <v>0</v>
      </c>
      <c r="F156" s="173">
        <v>0</v>
      </c>
      <c r="G156" s="173">
        <v>0</v>
      </c>
      <c r="H156" s="173">
        <v>0</v>
      </c>
      <c r="I156" s="173">
        <v>0</v>
      </c>
      <c r="J156" s="172">
        <v>0</v>
      </c>
    </row>
    <row r="157" spans="1:10" x14ac:dyDescent="0.25">
      <c r="A157" s="429" t="s">
        <v>321</v>
      </c>
      <c r="B157" s="430"/>
      <c r="C157" s="430"/>
      <c r="D157" s="430"/>
      <c r="E157" s="173">
        <v>1232165519</v>
      </c>
      <c r="F157" s="173">
        <v>13575840</v>
      </c>
      <c r="G157" s="173">
        <v>1245741359</v>
      </c>
      <c r="H157" s="173">
        <v>1245741359</v>
      </c>
      <c r="I157" s="173">
        <v>1245741359</v>
      </c>
      <c r="J157" s="172">
        <v>0</v>
      </c>
    </row>
    <row r="158" spans="1:10" x14ac:dyDescent="0.25">
      <c r="A158" s="429" t="s">
        <v>320</v>
      </c>
      <c r="B158" s="430"/>
      <c r="C158" s="430"/>
      <c r="D158" s="430"/>
      <c r="E158" s="173">
        <v>86980000</v>
      </c>
      <c r="F158" s="173">
        <v>760980411.72000003</v>
      </c>
      <c r="G158" s="173">
        <v>847960411.72000003</v>
      </c>
      <c r="H158" s="173">
        <v>846447961.59000003</v>
      </c>
      <c r="I158" s="173">
        <v>846447961.59000003</v>
      </c>
      <c r="J158" s="172">
        <v>1512450.13</v>
      </c>
    </row>
    <row r="159" spans="1:10" x14ac:dyDescent="0.25">
      <c r="A159" s="433" t="s">
        <v>168</v>
      </c>
      <c r="B159" s="432"/>
      <c r="C159" s="432"/>
      <c r="D159" s="432"/>
      <c r="E159" s="171" t="s">
        <v>168</v>
      </c>
      <c r="F159" s="171" t="s">
        <v>168</v>
      </c>
      <c r="G159" s="171" t="s">
        <v>168</v>
      </c>
      <c r="H159" s="171" t="s">
        <v>168</v>
      </c>
      <c r="I159" s="171" t="s">
        <v>168</v>
      </c>
      <c r="J159" s="170" t="s">
        <v>168</v>
      </c>
    </row>
    <row r="160" spans="1:10" x14ac:dyDescent="0.25">
      <c r="A160" s="431" t="s">
        <v>319</v>
      </c>
      <c r="B160" s="432"/>
      <c r="C160" s="432"/>
      <c r="D160" s="432"/>
      <c r="E160" s="173">
        <v>0</v>
      </c>
      <c r="F160" s="173">
        <v>28728626.59</v>
      </c>
      <c r="G160" s="173">
        <v>28728626.59</v>
      </c>
      <c r="H160" s="173">
        <v>28728626.59</v>
      </c>
      <c r="I160" s="173">
        <v>28728626.59</v>
      </c>
      <c r="J160" s="172">
        <v>0</v>
      </c>
    </row>
    <row r="161" spans="1:10" x14ac:dyDescent="0.25">
      <c r="A161" s="429" t="s">
        <v>318</v>
      </c>
      <c r="B161" s="430"/>
      <c r="C161" s="430"/>
      <c r="D161" s="430"/>
      <c r="E161" s="173">
        <v>0</v>
      </c>
      <c r="F161" s="173">
        <v>0</v>
      </c>
      <c r="G161" s="173">
        <v>0</v>
      </c>
      <c r="H161" s="173">
        <v>0</v>
      </c>
      <c r="I161" s="173">
        <v>0</v>
      </c>
      <c r="J161" s="172">
        <v>0</v>
      </c>
    </row>
    <row r="162" spans="1:10" x14ac:dyDescent="0.25">
      <c r="A162" s="429" t="s">
        <v>317</v>
      </c>
      <c r="B162" s="430"/>
      <c r="C162" s="430"/>
      <c r="D162" s="430"/>
      <c r="E162" s="173">
        <v>0</v>
      </c>
      <c r="F162" s="173">
        <v>0</v>
      </c>
      <c r="G162" s="173">
        <v>0</v>
      </c>
      <c r="H162" s="173">
        <v>0</v>
      </c>
      <c r="I162" s="173">
        <v>0</v>
      </c>
      <c r="J162" s="172">
        <v>0</v>
      </c>
    </row>
    <row r="163" spans="1:10" x14ac:dyDescent="0.25">
      <c r="A163" s="429" t="s">
        <v>316</v>
      </c>
      <c r="B163" s="430"/>
      <c r="C163" s="430"/>
      <c r="D163" s="430"/>
      <c r="E163" s="173">
        <v>0</v>
      </c>
      <c r="F163" s="173">
        <v>0</v>
      </c>
      <c r="G163" s="173">
        <v>0</v>
      </c>
      <c r="H163" s="173">
        <v>0</v>
      </c>
      <c r="I163" s="173">
        <v>0</v>
      </c>
      <c r="J163" s="172">
        <v>0</v>
      </c>
    </row>
    <row r="164" spans="1:10" x14ac:dyDescent="0.25">
      <c r="A164" s="429" t="s">
        <v>315</v>
      </c>
      <c r="B164" s="430"/>
      <c r="C164" s="430"/>
      <c r="D164" s="430"/>
      <c r="E164" s="173">
        <v>0</v>
      </c>
      <c r="F164" s="173">
        <v>0</v>
      </c>
      <c r="G164" s="173">
        <v>0</v>
      </c>
      <c r="H164" s="173">
        <v>0</v>
      </c>
      <c r="I164" s="173">
        <v>0</v>
      </c>
      <c r="J164" s="172">
        <v>0</v>
      </c>
    </row>
    <row r="165" spans="1:10" x14ac:dyDescent="0.25">
      <c r="A165" s="429" t="s">
        <v>314</v>
      </c>
      <c r="B165" s="430"/>
      <c r="C165" s="430"/>
      <c r="D165" s="430"/>
      <c r="E165" s="173">
        <v>0</v>
      </c>
      <c r="F165" s="173">
        <v>0</v>
      </c>
      <c r="G165" s="173">
        <v>0</v>
      </c>
      <c r="H165" s="173">
        <v>0</v>
      </c>
      <c r="I165" s="173">
        <v>0</v>
      </c>
      <c r="J165" s="172">
        <v>0</v>
      </c>
    </row>
    <row r="166" spans="1:10" x14ac:dyDescent="0.25">
      <c r="A166" s="429" t="s">
        <v>313</v>
      </c>
      <c r="B166" s="430"/>
      <c r="C166" s="430"/>
      <c r="D166" s="430"/>
      <c r="E166" s="173">
        <v>0</v>
      </c>
      <c r="F166" s="173">
        <v>0</v>
      </c>
      <c r="G166" s="173">
        <v>0</v>
      </c>
      <c r="H166" s="173">
        <v>0</v>
      </c>
      <c r="I166" s="173">
        <v>0</v>
      </c>
      <c r="J166" s="172">
        <v>0</v>
      </c>
    </row>
    <row r="167" spans="1:10" x14ac:dyDescent="0.25">
      <c r="A167" s="429" t="s">
        <v>312</v>
      </c>
      <c r="B167" s="430"/>
      <c r="C167" s="430"/>
      <c r="D167" s="430"/>
      <c r="E167" s="173">
        <v>0</v>
      </c>
      <c r="F167" s="173">
        <v>28728626.59</v>
      </c>
      <c r="G167" s="173">
        <v>28728626.59</v>
      </c>
      <c r="H167" s="173">
        <v>28728626.59</v>
      </c>
      <c r="I167" s="173">
        <v>28728626.59</v>
      </c>
      <c r="J167" s="172">
        <v>0</v>
      </c>
    </row>
    <row r="168" spans="1:10" x14ac:dyDescent="0.25">
      <c r="A168" s="433" t="s">
        <v>168</v>
      </c>
      <c r="B168" s="432"/>
      <c r="C168" s="432"/>
      <c r="D168" s="432"/>
      <c r="E168" s="171" t="s">
        <v>168</v>
      </c>
      <c r="F168" s="171" t="s">
        <v>168</v>
      </c>
      <c r="G168" s="171" t="s">
        <v>168</v>
      </c>
      <c r="H168" s="171" t="s">
        <v>168</v>
      </c>
      <c r="I168" s="171" t="s">
        <v>168</v>
      </c>
      <c r="J168" s="170" t="s">
        <v>168</v>
      </c>
    </row>
    <row r="169" spans="1:10" x14ac:dyDescent="0.25">
      <c r="A169" s="434" t="s">
        <v>311</v>
      </c>
      <c r="B169" s="435"/>
      <c r="C169" s="435"/>
      <c r="D169" s="435"/>
      <c r="E169" s="169">
        <v>19590991957</v>
      </c>
      <c r="F169" s="169">
        <v>6299971397.96</v>
      </c>
      <c r="G169" s="169">
        <v>25890963354.959999</v>
      </c>
      <c r="H169" s="169">
        <v>25153667168.169998</v>
      </c>
      <c r="I169" s="169">
        <v>24695216785.02</v>
      </c>
      <c r="J169" s="168">
        <v>737296186.78999996</v>
      </c>
    </row>
    <row r="170" spans="1:10" ht="0" hidden="1" customHeight="1" x14ac:dyDescent="0.25"/>
    <row r="196" spans="4:11" x14ac:dyDescent="0.25">
      <c r="D196" s="166"/>
      <c r="E196" s="166"/>
      <c r="F196" s="166"/>
      <c r="G196" s="166"/>
      <c r="H196" s="167"/>
      <c r="I196" s="166"/>
      <c r="J196" s="166"/>
      <c r="K196" s="166"/>
    </row>
    <row r="197" spans="4:11" x14ac:dyDescent="0.25">
      <c r="D197" s="166"/>
      <c r="E197" s="166"/>
      <c r="F197" s="166"/>
      <c r="G197" s="166"/>
      <c r="H197" s="166"/>
      <c r="I197" s="166"/>
      <c r="J197" s="166"/>
      <c r="K197" s="166"/>
    </row>
    <row r="198" spans="4:11" x14ac:dyDescent="0.25">
      <c r="D198" s="166"/>
      <c r="E198" s="166"/>
      <c r="F198" s="166"/>
      <c r="G198" s="166"/>
      <c r="H198" s="166"/>
      <c r="I198" s="166"/>
      <c r="J198" s="166"/>
      <c r="K198" s="166"/>
    </row>
    <row r="199" spans="4:11" x14ac:dyDescent="0.25">
      <c r="D199" s="166"/>
      <c r="E199" s="166"/>
      <c r="F199" s="166"/>
      <c r="G199" s="166"/>
      <c r="H199" s="166"/>
      <c r="I199" s="166"/>
      <c r="J199" s="166"/>
      <c r="K199" s="166"/>
    </row>
  </sheetData>
  <mergeCells count="170">
    <mergeCell ref="A3:D3"/>
    <mergeCell ref="E3:I3"/>
    <mergeCell ref="A1:J1"/>
    <mergeCell ref="J3:J4"/>
    <mergeCell ref="A18:D18"/>
    <mergeCell ref="A19:D19"/>
    <mergeCell ref="A16:D16"/>
    <mergeCell ref="A17:D17"/>
    <mergeCell ref="A14:D14"/>
    <mergeCell ref="A15:D15"/>
    <mergeCell ref="A8:D8"/>
    <mergeCell ref="A9:D9"/>
    <mergeCell ref="A6:D6"/>
    <mergeCell ref="A7:D7"/>
    <mergeCell ref="A4:D4"/>
    <mergeCell ref="A5:D5"/>
    <mergeCell ref="A12:D12"/>
    <mergeCell ref="A13:D13"/>
    <mergeCell ref="A10:D10"/>
    <mergeCell ref="A11:D11"/>
    <mergeCell ref="A28:D28"/>
    <mergeCell ref="A29:D29"/>
    <mergeCell ref="A26:D26"/>
    <mergeCell ref="A27:D27"/>
    <mergeCell ref="A24:D24"/>
    <mergeCell ref="A25:D25"/>
    <mergeCell ref="A22:D22"/>
    <mergeCell ref="A23:D23"/>
    <mergeCell ref="A20:D20"/>
    <mergeCell ref="A21:D21"/>
    <mergeCell ref="A38:D38"/>
    <mergeCell ref="A39:D39"/>
    <mergeCell ref="A36:D36"/>
    <mergeCell ref="A37:D37"/>
    <mergeCell ref="A34:D34"/>
    <mergeCell ref="A35:D35"/>
    <mergeCell ref="A32:D32"/>
    <mergeCell ref="A33:D33"/>
    <mergeCell ref="A30:D30"/>
    <mergeCell ref="A31:D31"/>
    <mergeCell ref="A48:D48"/>
    <mergeCell ref="A49:D49"/>
    <mergeCell ref="A46:D46"/>
    <mergeCell ref="A47:D47"/>
    <mergeCell ref="A44:D44"/>
    <mergeCell ref="A45:D45"/>
    <mergeCell ref="A42:D42"/>
    <mergeCell ref="A43:D43"/>
    <mergeCell ref="A40:D40"/>
    <mergeCell ref="A41:D41"/>
    <mergeCell ref="A58:D58"/>
    <mergeCell ref="A59:D59"/>
    <mergeCell ref="A56:D56"/>
    <mergeCell ref="A57:D57"/>
    <mergeCell ref="A54:D54"/>
    <mergeCell ref="A55:D55"/>
    <mergeCell ref="A52:D52"/>
    <mergeCell ref="A53:D53"/>
    <mergeCell ref="A50:D50"/>
    <mergeCell ref="A51:D51"/>
    <mergeCell ref="A68:D68"/>
    <mergeCell ref="A69:D69"/>
    <mergeCell ref="A66:D66"/>
    <mergeCell ref="A67:D67"/>
    <mergeCell ref="A64:D64"/>
    <mergeCell ref="A65:D65"/>
    <mergeCell ref="A62:D62"/>
    <mergeCell ref="A63:D63"/>
    <mergeCell ref="A60:D60"/>
    <mergeCell ref="A61:D61"/>
    <mergeCell ref="A78:D78"/>
    <mergeCell ref="A79:D79"/>
    <mergeCell ref="A76:D76"/>
    <mergeCell ref="A77:D77"/>
    <mergeCell ref="A74:D74"/>
    <mergeCell ref="A75:D75"/>
    <mergeCell ref="A72:D72"/>
    <mergeCell ref="A73:D73"/>
    <mergeCell ref="A70:D70"/>
    <mergeCell ref="A71:D71"/>
    <mergeCell ref="A88:D88"/>
    <mergeCell ref="A89:D89"/>
    <mergeCell ref="A86:D86"/>
    <mergeCell ref="A87:D87"/>
    <mergeCell ref="A84:D84"/>
    <mergeCell ref="A85:D85"/>
    <mergeCell ref="A82:D82"/>
    <mergeCell ref="A83:D83"/>
    <mergeCell ref="A80:D80"/>
    <mergeCell ref="A81:D81"/>
    <mergeCell ref="A98:D98"/>
    <mergeCell ref="A99:D99"/>
    <mergeCell ref="A96:D96"/>
    <mergeCell ref="A97:D97"/>
    <mergeCell ref="A94:D94"/>
    <mergeCell ref="A95:D95"/>
    <mergeCell ref="A92:D92"/>
    <mergeCell ref="A93:D93"/>
    <mergeCell ref="A90:D90"/>
    <mergeCell ref="A91:D91"/>
    <mergeCell ref="A108:D108"/>
    <mergeCell ref="A109:D109"/>
    <mergeCell ref="A106:D106"/>
    <mergeCell ref="A107:D107"/>
    <mergeCell ref="A104:D104"/>
    <mergeCell ref="A105:D105"/>
    <mergeCell ref="A102:D102"/>
    <mergeCell ref="A103:D103"/>
    <mergeCell ref="A100:D100"/>
    <mergeCell ref="A101:D101"/>
    <mergeCell ref="A118:D118"/>
    <mergeCell ref="A119:D119"/>
    <mergeCell ref="A116:D116"/>
    <mergeCell ref="A117:D117"/>
    <mergeCell ref="A114:D114"/>
    <mergeCell ref="A115:D115"/>
    <mergeCell ref="A112:D112"/>
    <mergeCell ref="A113:D113"/>
    <mergeCell ref="A110:D110"/>
    <mergeCell ref="A111:D111"/>
    <mergeCell ref="A128:D128"/>
    <mergeCell ref="A129:D129"/>
    <mergeCell ref="A126:D126"/>
    <mergeCell ref="A127:D127"/>
    <mergeCell ref="A124:D124"/>
    <mergeCell ref="A125:D125"/>
    <mergeCell ref="A122:D122"/>
    <mergeCell ref="A123:D123"/>
    <mergeCell ref="A120:D120"/>
    <mergeCell ref="A121:D121"/>
    <mergeCell ref="A138:D138"/>
    <mergeCell ref="A139:D139"/>
    <mergeCell ref="A136:D136"/>
    <mergeCell ref="A137:D137"/>
    <mergeCell ref="A134:D134"/>
    <mergeCell ref="A135:D135"/>
    <mergeCell ref="A132:D132"/>
    <mergeCell ref="A133:D133"/>
    <mergeCell ref="A130:D130"/>
    <mergeCell ref="A131:D131"/>
    <mergeCell ref="A148:D148"/>
    <mergeCell ref="A149:D149"/>
    <mergeCell ref="A146:D146"/>
    <mergeCell ref="A147:D147"/>
    <mergeCell ref="A144:D144"/>
    <mergeCell ref="A145:D145"/>
    <mergeCell ref="A169:D169"/>
    <mergeCell ref="A166:D166"/>
    <mergeCell ref="A167:D167"/>
    <mergeCell ref="A164:D164"/>
    <mergeCell ref="A165:D165"/>
    <mergeCell ref="A142:D142"/>
    <mergeCell ref="A143:D143"/>
    <mergeCell ref="A140:D140"/>
    <mergeCell ref="A141:D141"/>
    <mergeCell ref="A158:D158"/>
    <mergeCell ref="A159:D159"/>
    <mergeCell ref="A156:D156"/>
    <mergeCell ref="A157:D157"/>
    <mergeCell ref="A154:D154"/>
    <mergeCell ref="A155:D155"/>
    <mergeCell ref="A162:D162"/>
    <mergeCell ref="A163:D163"/>
    <mergeCell ref="A160:D160"/>
    <mergeCell ref="A161:D161"/>
    <mergeCell ref="A152:D152"/>
    <mergeCell ref="A153:D153"/>
    <mergeCell ref="A150:D150"/>
    <mergeCell ref="A151:D151"/>
    <mergeCell ref="A168:D168"/>
  </mergeCells>
  <pageMargins left="0.39370078740157483" right="0.39370078740157483" top="0.51181102362204722" bottom="0.51181102362204722" header="0.19685039370078741" footer="0.19685039370078741"/>
  <pageSetup scale="58" fitToHeight="0" orientation="portrait" r:id="rId1"/>
  <headerFooter scaleWithDoc="0" alignWithMargins="0">
    <oddFooter xml:space="preserve">&amp;C&amp;"Arial,Normal"&amp;5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D861-F81E-484F-A4A6-D79EF9F1CB1D}">
  <sheetPr>
    <pageSetUpPr fitToPage="1"/>
  </sheetPr>
  <dimension ref="A1:J67"/>
  <sheetViews>
    <sheetView showGridLines="0" workbookViewId="0">
      <selection activeCell="G62" sqref="G62"/>
    </sheetView>
  </sheetViews>
  <sheetFormatPr baseColWidth="10" defaultRowHeight="15" x14ac:dyDescent="0.25"/>
  <cols>
    <col min="1" max="1" width="5.7109375" style="165" customWidth="1"/>
    <col min="2" max="2" width="10.7109375" style="165" customWidth="1"/>
    <col min="3" max="3" width="7.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5" style="165" customWidth="1"/>
    <col min="12" max="16384" width="11.42578125" style="165"/>
  </cols>
  <sheetData>
    <row r="1" spans="1:10" ht="88.5" customHeight="1" x14ac:dyDescent="0.25">
      <c r="A1" s="445" t="s">
        <v>425</v>
      </c>
      <c r="B1" s="446"/>
      <c r="C1" s="446"/>
      <c r="D1" s="446"/>
      <c r="E1" s="446"/>
      <c r="F1" s="446"/>
      <c r="G1" s="446"/>
      <c r="H1" s="446"/>
      <c r="I1" s="446"/>
      <c r="J1" s="447"/>
    </row>
    <row r="2" spans="1:10" ht="9" customHeight="1" x14ac:dyDescent="0.25"/>
    <row r="3" spans="1:10" ht="17.100000000000001" customHeight="1" x14ac:dyDescent="0.25">
      <c r="A3" s="440" t="s">
        <v>168</v>
      </c>
      <c r="B3" s="441"/>
      <c r="C3" s="441"/>
      <c r="D3" s="464"/>
      <c r="E3" s="457" t="s">
        <v>393</v>
      </c>
      <c r="F3" s="444"/>
      <c r="G3" s="444"/>
      <c r="H3" s="444"/>
      <c r="I3" s="444"/>
      <c r="J3" s="448" t="s">
        <v>392</v>
      </c>
    </row>
    <row r="4" spans="1:10" ht="27" customHeight="1" x14ac:dyDescent="0.25">
      <c r="A4" s="459" t="s">
        <v>20</v>
      </c>
      <c r="B4" s="460"/>
      <c r="C4" s="460"/>
      <c r="D4" s="461"/>
      <c r="E4" s="199" t="s">
        <v>21</v>
      </c>
      <c r="F4" s="198" t="s">
        <v>391</v>
      </c>
      <c r="G4" s="198" t="s">
        <v>172</v>
      </c>
      <c r="H4" s="198" t="s">
        <v>4</v>
      </c>
      <c r="I4" s="197" t="s">
        <v>22</v>
      </c>
      <c r="J4" s="458"/>
    </row>
    <row r="5" spans="1:10" ht="14.45" customHeight="1" x14ac:dyDescent="0.25">
      <c r="A5" s="462" t="s">
        <v>390</v>
      </c>
      <c r="B5" s="463"/>
      <c r="C5" s="463"/>
      <c r="D5" s="463"/>
      <c r="E5" s="195">
        <v>9629030696</v>
      </c>
      <c r="F5" s="196">
        <v>2968157658.9699998</v>
      </c>
      <c r="G5" s="195">
        <v>12597188354.969999</v>
      </c>
      <c r="H5" s="196">
        <v>12109729740.5</v>
      </c>
      <c r="I5" s="195">
        <v>11653438243.450001</v>
      </c>
      <c r="J5" s="194">
        <v>487458614.47000003</v>
      </c>
    </row>
    <row r="6" spans="1:10" ht="14.45" customHeight="1" x14ac:dyDescent="0.25">
      <c r="A6" s="453" t="s">
        <v>424</v>
      </c>
      <c r="B6" s="454"/>
      <c r="C6" s="454"/>
      <c r="D6" s="454"/>
      <c r="E6" s="175">
        <v>194273943</v>
      </c>
      <c r="F6" s="176">
        <v>348365312.62</v>
      </c>
      <c r="G6" s="175">
        <v>542639255.62</v>
      </c>
      <c r="H6" s="176">
        <v>535087702.44999999</v>
      </c>
      <c r="I6" s="175">
        <v>498689873.42000002</v>
      </c>
      <c r="J6" s="174">
        <v>7551553.1699999999</v>
      </c>
    </row>
    <row r="7" spans="1:10" ht="14.45" customHeight="1" x14ac:dyDescent="0.25">
      <c r="A7" s="453" t="s">
        <v>417</v>
      </c>
      <c r="B7" s="454"/>
      <c r="C7" s="454"/>
      <c r="D7" s="454"/>
      <c r="E7" s="175">
        <v>374928781</v>
      </c>
      <c r="F7" s="176">
        <v>108487626.84</v>
      </c>
      <c r="G7" s="175">
        <v>483416407.83999997</v>
      </c>
      <c r="H7" s="176">
        <v>464599164.99000001</v>
      </c>
      <c r="I7" s="175">
        <v>462543790.38999999</v>
      </c>
      <c r="J7" s="174">
        <v>18817242.850000001</v>
      </c>
    </row>
    <row r="8" spans="1:10" ht="14.45" customHeight="1" x14ac:dyDescent="0.25">
      <c r="A8" s="453" t="s">
        <v>416</v>
      </c>
      <c r="B8" s="454"/>
      <c r="C8" s="454"/>
      <c r="D8" s="454"/>
      <c r="E8" s="175">
        <v>271111072</v>
      </c>
      <c r="F8" s="176">
        <v>-11733665.84</v>
      </c>
      <c r="G8" s="175">
        <v>259377406.16</v>
      </c>
      <c r="H8" s="176">
        <v>238749236.16</v>
      </c>
      <c r="I8" s="175">
        <v>233797513.19999999</v>
      </c>
      <c r="J8" s="174">
        <v>20628170</v>
      </c>
    </row>
    <row r="9" spans="1:10" ht="23.25" customHeight="1" x14ac:dyDescent="0.25">
      <c r="A9" s="453" t="s">
        <v>423</v>
      </c>
      <c r="B9" s="454"/>
      <c r="C9" s="454"/>
      <c r="D9" s="454"/>
      <c r="E9" s="175">
        <v>173749790</v>
      </c>
      <c r="F9" s="176">
        <v>128346708.76000001</v>
      </c>
      <c r="G9" s="175">
        <v>302096498.75999999</v>
      </c>
      <c r="H9" s="176">
        <v>275036819.62</v>
      </c>
      <c r="I9" s="175">
        <v>266970993.94</v>
      </c>
      <c r="J9" s="174">
        <v>27059679.140000001</v>
      </c>
    </row>
    <row r="10" spans="1:10" ht="14.45" customHeight="1" x14ac:dyDescent="0.25">
      <c r="A10" s="453" t="s">
        <v>415</v>
      </c>
      <c r="B10" s="454"/>
      <c r="C10" s="454"/>
      <c r="D10" s="454"/>
      <c r="E10" s="175">
        <v>63222146</v>
      </c>
      <c r="F10" s="176">
        <v>14628554.26</v>
      </c>
      <c r="G10" s="175">
        <v>77850700.260000005</v>
      </c>
      <c r="H10" s="176">
        <v>67801920.569999993</v>
      </c>
      <c r="I10" s="175">
        <v>67487727.730000004</v>
      </c>
      <c r="J10" s="174">
        <v>10048779.689999999</v>
      </c>
    </row>
    <row r="11" spans="1:10" ht="14.45" customHeight="1" x14ac:dyDescent="0.25">
      <c r="A11" s="453" t="s">
        <v>414</v>
      </c>
      <c r="B11" s="454"/>
      <c r="C11" s="454"/>
      <c r="D11" s="454"/>
      <c r="E11" s="175">
        <v>39690500</v>
      </c>
      <c r="F11" s="176">
        <v>42734841.920000002</v>
      </c>
      <c r="G11" s="175">
        <v>82425341.920000002</v>
      </c>
      <c r="H11" s="176">
        <v>79804098.599999994</v>
      </c>
      <c r="I11" s="175">
        <v>79625568.519999996</v>
      </c>
      <c r="J11" s="174">
        <v>2621243.3199999998</v>
      </c>
    </row>
    <row r="12" spans="1:10" ht="14.45" customHeight="1" x14ac:dyDescent="0.25">
      <c r="A12" s="453" t="s">
        <v>413</v>
      </c>
      <c r="B12" s="454"/>
      <c r="C12" s="454"/>
      <c r="D12" s="454"/>
      <c r="E12" s="175">
        <v>413295106</v>
      </c>
      <c r="F12" s="176">
        <v>-10925179.300000001</v>
      </c>
      <c r="G12" s="175">
        <v>402369926.69999999</v>
      </c>
      <c r="H12" s="176">
        <v>338979031.63999999</v>
      </c>
      <c r="I12" s="175">
        <v>248848273.56999999</v>
      </c>
      <c r="J12" s="174">
        <v>63390895.060000002</v>
      </c>
    </row>
    <row r="13" spans="1:10" ht="14.45" customHeight="1" x14ac:dyDescent="0.25">
      <c r="A13" s="453" t="s">
        <v>412</v>
      </c>
      <c r="B13" s="454"/>
      <c r="C13" s="454"/>
      <c r="D13" s="454"/>
      <c r="E13" s="175">
        <v>125371888</v>
      </c>
      <c r="F13" s="176">
        <v>7085676.71</v>
      </c>
      <c r="G13" s="175">
        <v>132457564.70999999</v>
      </c>
      <c r="H13" s="176">
        <v>127153465.67</v>
      </c>
      <c r="I13" s="175">
        <v>125541320.64</v>
      </c>
      <c r="J13" s="174">
        <v>5304099.04</v>
      </c>
    </row>
    <row r="14" spans="1:10" ht="14.45" customHeight="1" x14ac:dyDescent="0.25">
      <c r="A14" s="453" t="s">
        <v>422</v>
      </c>
      <c r="B14" s="454"/>
      <c r="C14" s="454"/>
      <c r="D14" s="454"/>
      <c r="E14" s="175">
        <v>317054304</v>
      </c>
      <c r="F14" s="176">
        <v>41180443.869999997</v>
      </c>
      <c r="G14" s="175">
        <v>358234747.87</v>
      </c>
      <c r="H14" s="176">
        <v>333058295.35000002</v>
      </c>
      <c r="I14" s="175">
        <v>331956401.41000003</v>
      </c>
      <c r="J14" s="174">
        <v>25176452.52</v>
      </c>
    </row>
    <row r="15" spans="1:10" ht="14.45" customHeight="1" x14ac:dyDescent="0.25">
      <c r="A15" s="453" t="s">
        <v>411</v>
      </c>
      <c r="B15" s="454"/>
      <c r="C15" s="454"/>
      <c r="D15" s="454"/>
      <c r="E15" s="175">
        <v>176764220</v>
      </c>
      <c r="F15" s="176">
        <v>66559650.82</v>
      </c>
      <c r="G15" s="175">
        <v>243323870.81999999</v>
      </c>
      <c r="H15" s="176">
        <v>231160602.40000001</v>
      </c>
      <c r="I15" s="175">
        <v>230506331.88</v>
      </c>
      <c r="J15" s="174">
        <v>12163268.42</v>
      </c>
    </row>
    <row r="16" spans="1:10" ht="26.25" customHeight="1" x14ac:dyDescent="0.25">
      <c r="A16" s="453" t="s">
        <v>421</v>
      </c>
      <c r="B16" s="454"/>
      <c r="C16" s="454"/>
      <c r="D16" s="454"/>
      <c r="E16" s="175">
        <v>8246067</v>
      </c>
      <c r="F16" s="176">
        <v>2100082.15</v>
      </c>
      <c r="G16" s="175">
        <v>10346149.15</v>
      </c>
      <c r="H16" s="176">
        <v>9645335.4600000009</v>
      </c>
      <c r="I16" s="175">
        <v>9095017</v>
      </c>
      <c r="J16" s="174">
        <v>700813.69</v>
      </c>
    </row>
    <row r="17" spans="1:10" ht="14.45" customHeight="1" x14ac:dyDescent="0.25">
      <c r="A17" s="453" t="s">
        <v>410</v>
      </c>
      <c r="B17" s="454"/>
      <c r="C17" s="454"/>
      <c r="D17" s="454"/>
      <c r="E17" s="175">
        <v>55101989</v>
      </c>
      <c r="F17" s="176">
        <v>31422182.289999999</v>
      </c>
      <c r="G17" s="175">
        <v>86524171.290000007</v>
      </c>
      <c r="H17" s="176">
        <v>80886887.840000004</v>
      </c>
      <c r="I17" s="175">
        <v>70514177.230000004</v>
      </c>
      <c r="J17" s="174">
        <v>5637283.4500000002</v>
      </c>
    </row>
    <row r="18" spans="1:10" ht="14.45" customHeight="1" x14ac:dyDescent="0.25">
      <c r="A18" s="453" t="s">
        <v>409</v>
      </c>
      <c r="B18" s="454"/>
      <c r="C18" s="454"/>
      <c r="D18" s="454"/>
      <c r="E18" s="175">
        <v>114656559</v>
      </c>
      <c r="F18" s="176">
        <v>69236081.569999993</v>
      </c>
      <c r="G18" s="175">
        <v>183892640.56999999</v>
      </c>
      <c r="H18" s="176">
        <v>175665761.97999999</v>
      </c>
      <c r="I18" s="175">
        <v>174723483.37</v>
      </c>
      <c r="J18" s="174">
        <v>8226878.5899999999</v>
      </c>
    </row>
    <row r="19" spans="1:10" ht="14.45" customHeight="1" x14ac:dyDescent="0.25">
      <c r="A19" s="453" t="s">
        <v>420</v>
      </c>
      <c r="B19" s="454"/>
      <c r="C19" s="454"/>
      <c r="D19" s="454"/>
      <c r="E19" s="175">
        <v>53172099</v>
      </c>
      <c r="F19" s="176">
        <v>21577745.010000002</v>
      </c>
      <c r="G19" s="175">
        <v>74749844.010000005</v>
      </c>
      <c r="H19" s="176">
        <v>72603135.489999995</v>
      </c>
      <c r="I19" s="175">
        <v>69409585.409999996</v>
      </c>
      <c r="J19" s="174">
        <v>2146708.52</v>
      </c>
    </row>
    <row r="20" spans="1:10" ht="25.5" customHeight="1" x14ac:dyDescent="0.25">
      <c r="A20" s="453" t="s">
        <v>408</v>
      </c>
      <c r="B20" s="454"/>
      <c r="C20" s="454"/>
      <c r="D20" s="454"/>
      <c r="E20" s="175">
        <v>41049669</v>
      </c>
      <c r="F20" s="176">
        <v>18083129.800000001</v>
      </c>
      <c r="G20" s="175">
        <v>59132798.799999997</v>
      </c>
      <c r="H20" s="176">
        <v>52906623.359999999</v>
      </c>
      <c r="I20" s="175">
        <v>52201018.159999996</v>
      </c>
      <c r="J20" s="174">
        <v>6226175.4400000004</v>
      </c>
    </row>
    <row r="21" spans="1:10" ht="25.5" customHeight="1" x14ac:dyDescent="0.25">
      <c r="A21" s="453" t="s">
        <v>407</v>
      </c>
      <c r="B21" s="454"/>
      <c r="C21" s="454"/>
      <c r="D21" s="454"/>
      <c r="E21" s="175">
        <v>294498838</v>
      </c>
      <c r="F21" s="176">
        <v>1064701329.6799999</v>
      </c>
      <c r="G21" s="175">
        <v>1359200167.6800001</v>
      </c>
      <c r="H21" s="176">
        <v>1191135585.72</v>
      </c>
      <c r="I21" s="175">
        <v>1186968749.78</v>
      </c>
      <c r="J21" s="174">
        <v>168064581.96000001</v>
      </c>
    </row>
    <row r="22" spans="1:10" ht="14.45" customHeight="1" x14ac:dyDescent="0.25">
      <c r="A22" s="453" t="s">
        <v>406</v>
      </c>
      <c r="B22" s="454"/>
      <c r="C22" s="454"/>
      <c r="D22" s="454"/>
      <c r="E22" s="175">
        <v>71969357</v>
      </c>
      <c r="F22" s="176">
        <v>98170071.959999993</v>
      </c>
      <c r="G22" s="175">
        <v>170139428.96000001</v>
      </c>
      <c r="H22" s="176">
        <v>167153894.38999999</v>
      </c>
      <c r="I22" s="175">
        <v>153697782.31999999</v>
      </c>
      <c r="J22" s="174">
        <v>2985534.57</v>
      </c>
    </row>
    <row r="23" spans="1:10" ht="14.45" customHeight="1" x14ac:dyDescent="0.25">
      <c r="A23" s="453" t="s">
        <v>419</v>
      </c>
      <c r="B23" s="454"/>
      <c r="C23" s="454"/>
      <c r="D23" s="454"/>
      <c r="E23" s="175">
        <v>33214047</v>
      </c>
      <c r="F23" s="176">
        <v>10607202.74</v>
      </c>
      <c r="G23" s="175">
        <v>43821249.740000002</v>
      </c>
      <c r="H23" s="176">
        <v>40940737.57</v>
      </c>
      <c r="I23" s="175">
        <v>40681635.219999999</v>
      </c>
      <c r="J23" s="174">
        <v>2880512.17</v>
      </c>
    </row>
    <row r="24" spans="1:10" ht="14.45" customHeight="1" x14ac:dyDescent="0.25">
      <c r="A24" s="453" t="s">
        <v>405</v>
      </c>
      <c r="B24" s="454"/>
      <c r="C24" s="454"/>
      <c r="D24" s="454"/>
      <c r="E24" s="175">
        <v>637188320</v>
      </c>
      <c r="F24" s="176">
        <v>66773816.869999997</v>
      </c>
      <c r="G24" s="175">
        <v>703962136.87</v>
      </c>
      <c r="H24" s="176">
        <v>675296619.59000003</v>
      </c>
      <c r="I24" s="175">
        <v>670119249.77999997</v>
      </c>
      <c r="J24" s="174">
        <v>28665517.280000001</v>
      </c>
    </row>
    <row r="25" spans="1:10" ht="14.45" customHeight="1" x14ac:dyDescent="0.25">
      <c r="A25" s="453" t="s">
        <v>404</v>
      </c>
      <c r="B25" s="454"/>
      <c r="C25" s="454"/>
      <c r="D25" s="454"/>
      <c r="E25" s="175">
        <v>89506950</v>
      </c>
      <c r="F25" s="176">
        <v>-45596163.82</v>
      </c>
      <c r="G25" s="175">
        <v>43910786.18</v>
      </c>
      <c r="H25" s="176">
        <v>38752279.090000004</v>
      </c>
      <c r="I25" s="175">
        <v>38360929.590000004</v>
      </c>
      <c r="J25" s="174">
        <v>5158507.09</v>
      </c>
    </row>
    <row r="26" spans="1:10" ht="14.45" customHeight="1" x14ac:dyDescent="0.25">
      <c r="A26" s="453" t="s">
        <v>418</v>
      </c>
      <c r="B26" s="454"/>
      <c r="C26" s="454"/>
      <c r="D26" s="454"/>
      <c r="E26" s="175">
        <v>18018380</v>
      </c>
      <c r="F26" s="176">
        <v>771557.41</v>
      </c>
      <c r="G26" s="175">
        <v>18789937.41</v>
      </c>
      <c r="H26" s="176">
        <v>17642506.829999998</v>
      </c>
      <c r="I26" s="175">
        <v>17519549.300000001</v>
      </c>
      <c r="J26" s="174">
        <v>1147430.58</v>
      </c>
    </row>
    <row r="27" spans="1:10" ht="14.45" customHeight="1" x14ac:dyDescent="0.25">
      <c r="A27" s="453" t="s">
        <v>403</v>
      </c>
      <c r="B27" s="454"/>
      <c r="C27" s="454"/>
      <c r="D27" s="454"/>
      <c r="E27" s="175">
        <v>408362202</v>
      </c>
      <c r="F27" s="176">
        <v>78318753.650000006</v>
      </c>
      <c r="G27" s="175">
        <v>486680955.64999998</v>
      </c>
      <c r="H27" s="176">
        <v>464074413.54000002</v>
      </c>
      <c r="I27" s="175">
        <v>460869907.87</v>
      </c>
      <c r="J27" s="174">
        <v>22606542.109999999</v>
      </c>
    </row>
    <row r="28" spans="1:10" ht="14.45" customHeight="1" x14ac:dyDescent="0.25">
      <c r="A28" s="453" t="s">
        <v>402</v>
      </c>
      <c r="B28" s="454"/>
      <c r="C28" s="454"/>
      <c r="D28" s="454"/>
      <c r="E28" s="175">
        <v>347895722</v>
      </c>
      <c r="F28" s="176">
        <v>100415752.87</v>
      </c>
      <c r="G28" s="175">
        <v>448311474.87</v>
      </c>
      <c r="H28" s="176">
        <v>448311474.87</v>
      </c>
      <c r="I28" s="175">
        <v>448311474.87</v>
      </c>
      <c r="J28" s="174">
        <v>0</v>
      </c>
    </row>
    <row r="29" spans="1:10" ht="14.45" customHeight="1" x14ac:dyDescent="0.25">
      <c r="A29" s="453" t="s">
        <v>401</v>
      </c>
      <c r="B29" s="454"/>
      <c r="C29" s="454"/>
      <c r="D29" s="454"/>
      <c r="E29" s="175">
        <v>229457926</v>
      </c>
      <c r="F29" s="176">
        <v>2076513</v>
      </c>
      <c r="G29" s="175">
        <v>231534439</v>
      </c>
      <c r="H29" s="176">
        <v>231534039</v>
      </c>
      <c r="I29" s="175">
        <v>231534039</v>
      </c>
      <c r="J29" s="174">
        <v>400</v>
      </c>
    </row>
    <row r="30" spans="1:10" ht="14.45" customHeight="1" x14ac:dyDescent="0.25">
      <c r="A30" s="453" t="s">
        <v>400</v>
      </c>
      <c r="B30" s="454"/>
      <c r="C30" s="454"/>
      <c r="D30" s="454"/>
      <c r="E30" s="175">
        <v>302216316</v>
      </c>
      <c r="F30" s="176">
        <v>7676625.0199999996</v>
      </c>
      <c r="G30" s="175">
        <v>309892941.01999998</v>
      </c>
      <c r="H30" s="176">
        <v>309892941.01999998</v>
      </c>
      <c r="I30" s="175">
        <v>309892941.01999998</v>
      </c>
      <c r="J30" s="174">
        <v>0</v>
      </c>
    </row>
    <row r="31" spans="1:10" ht="14.45" customHeight="1" x14ac:dyDescent="0.25">
      <c r="A31" s="453" t="s">
        <v>399</v>
      </c>
      <c r="B31" s="454"/>
      <c r="C31" s="454"/>
      <c r="D31" s="454"/>
      <c r="E31" s="175">
        <v>298110059</v>
      </c>
      <c r="F31" s="176">
        <v>675576.6</v>
      </c>
      <c r="G31" s="175">
        <v>298785635.60000002</v>
      </c>
      <c r="H31" s="176">
        <v>298785635.60000002</v>
      </c>
      <c r="I31" s="175">
        <v>298785635.60000002</v>
      </c>
      <c r="J31" s="174">
        <v>0</v>
      </c>
    </row>
    <row r="32" spans="1:10" ht="14.45" customHeight="1" x14ac:dyDescent="0.25">
      <c r="A32" s="453" t="s">
        <v>398</v>
      </c>
      <c r="B32" s="454"/>
      <c r="C32" s="454"/>
      <c r="D32" s="454"/>
      <c r="E32" s="175">
        <v>2035897541</v>
      </c>
      <c r="F32" s="176">
        <v>114433082.98</v>
      </c>
      <c r="G32" s="175">
        <v>2150330623.98</v>
      </c>
      <c r="H32" s="176">
        <v>2123447600.8800001</v>
      </c>
      <c r="I32" s="175">
        <v>2010639393.9100001</v>
      </c>
      <c r="J32" s="174">
        <v>26883023.100000001</v>
      </c>
    </row>
    <row r="33" spans="1:10" ht="14.45" customHeight="1" x14ac:dyDescent="0.25">
      <c r="A33" s="453" t="s">
        <v>397</v>
      </c>
      <c r="B33" s="454"/>
      <c r="C33" s="454"/>
      <c r="D33" s="454"/>
      <c r="E33" s="175">
        <v>80370000</v>
      </c>
      <c r="F33" s="176">
        <v>29636181.530000001</v>
      </c>
      <c r="G33" s="175">
        <v>110006181.53</v>
      </c>
      <c r="H33" s="176">
        <v>100006181.53</v>
      </c>
      <c r="I33" s="175">
        <v>99006181.530000001</v>
      </c>
      <c r="J33" s="174">
        <v>10000000</v>
      </c>
    </row>
    <row r="34" spans="1:10" ht="14.45" customHeight="1" x14ac:dyDescent="0.25">
      <c r="A34" s="453" t="s">
        <v>396</v>
      </c>
      <c r="B34" s="454"/>
      <c r="C34" s="454"/>
      <c r="D34" s="454"/>
      <c r="E34" s="175">
        <v>2360636905</v>
      </c>
      <c r="F34" s="176">
        <v>562348167</v>
      </c>
      <c r="G34" s="175">
        <v>2922985072</v>
      </c>
      <c r="H34" s="176">
        <v>2919617749.29</v>
      </c>
      <c r="I34" s="175">
        <v>2765139697.79</v>
      </c>
      <c r="J34" s="174">
        <v>3367322.71</v>
      </c>
    </row>
    <row r="35" spans="1:10" ht="14.45" customHeight="1" x14ac:dyDescent="0.25">
      <c r="A35" s="439" t="s">
        <v>384</v>
      </c>
      <c r="B35" s="432"/>
      <c r="C35" s="432"/>
      <c r="D35" s="432"/>
      <c r="E35" s="193">
        <v>9961961261</v>
      </c>
      <c r="F35" s="188">
        <v>3331813738.9899998</v>
      </c>
      <c r="G35" s="193">
        <v>13293774999.99</v>
      </c>
      <c r="H35" s="188">
        <v>13043937427.67</v>
      </c>
      <c r="I35" s="193">
        <v>13041778541.57</v>
      </c>
      <c r="J35" s="192">
        <v>249837572.31999999</v>
      </c>
    </row>
    <row r="36" spans="1:10" ht="14.45" customHeight="1" x14ac:dyDescent="0.25">
      <c r="A36" s="453" t="s">
        <v>417</v>
      </c>
      <c r="B36" s="454"/>
      <c r="C36" s="454"/>
      <c r="D36" s="454"/>
      <c r="E36" s="175">
        <v>37589672</v>
      </c>
      <c r="F36" s="176">
        <v>65226915.630000003</v>
      </c>
      <c r="G36" s="175">
        <v>102816587.63</v>
      </c>
      <c r="H36" s="176">
        <v>98870868.370000005</v>
      </c>
      <c r="I36" s="175">
        <v>98870868.370000005</v>
      </c>
      <c r="J36" s="174">
        <v>3945719.26</v>
      </c>
    </row>
    <row r="37" spans="1:10" ht="14.45" customHeight="1" x14ac:dyDescent="0.25">
      <c r="A37" s="453" t="s">
        <v>416</v>
      </c>
      <c r="B37" s="454"/>
      <c r="C37" s="454"/>
      <c r="D37" s="454"/>
      <c r="E37" s="175">
        <v>0</v>
      </c>
      <c r="F37" s="176">
        <v>13405686.640000001</v>
      </c>
      <c r="G37" s="175">
        <v>13405686.640000001</v>
      </c>
      <c r="H37" s="176">
        <v>1888480</v>
      </c>
      <c r="I37" s="175">
        <v>1888480</v>
      </c>
      <c r="J37" s="174">
        <v>11517206.640000001</v>
      </c>
    </row>
    <row r="38" spans="1:10" ht="14.45" customHeight="1" x14ac:dyDescent="0.25">
      <c r="A38" s="453" t="s">
        <v>415</v>
      </c>
      <c r="B38" s="454"/>
      <c r="C38" s="454"/>
      <c r="D38" s="454"/>
      <c r="E38" s="175">
        <v>0</v>
      </c>
      <c r="F38" s="176">
        <v>3354</v>
      </c>
      <c r="G38" s="175">
        <v>3354</v>
      </c>
      <c r="H38" s="176">
        <v>3354</v>
      </c>
      <c r="I38" s="175">
        <v>3354</v>
      </c>
      <c r="J38" s="174">
        <v>0</v>
      </c>
    </row>
    <row r="39" spans="1:10" ht="14.45" customHeight="1" x14ac:dyDescent="0.25">
      <c r="A39" s="453" t="s">
        <v>414</v>
      </c>
      <c r="B39" s="454"/>
      <c r="C39" s="454"/>
      <c r="D39" s="454"/>
      <c r="E39" s="175">
        <v>0</v>
      </c>
      <c r="F39" s="176">
        <v>7598524</v>
      </c>
      <c r="G39" s="175">
        <v>7598524</v>
      </c>
      <c r="H39" s="176">
        <v>7598524</v>
      </c>
      <c r="I39" s="175">
        <v>7598524</v>
      </c>
      <c r="J39" s="174">
        <v>0</v>
      </c>
    </row>
    <row r="40" spans="1:10" ht="14.45" customHeight="1" x14ac:dyDescent="0.25">
      <c r="A40" s="453" t="s">
        <v>413</v>
      </c>
      <c r="B40" s="454"/>
      <c r="C40" s="454"/>
      <c r="D40" s="454"/>
      <c r="E40" s="175">
        <v>4353769753</v>
      </c>
      <c r="F40" s="176">
        <v>574621687.07000005</v>
      </c>
      <c r="G40" s="175">
        <v>4928391440.0699997</v>
      </c>
      <c r="H40" s="176">
        <v>4915064512.46</v>
      </c>
      <c r="I40" s="175">
        <v>4915064512.46</v>
      </c>
      <c r="J40" s="174">
        <v>13326927.609999999</v>
      </c>
    </row>
    <row r="41" spans="1:10" ht="16.899999999999999" customHeight="1" x14ac:dyDescent="0.25">
      <c r="A41" s="453" t="s">
        <v>412</v>
      </c>
      <c r="B41" s="454"/>
      <c r="C41" s="454"/>
      <c r="D41" s="454"/>
      <c r="E41" s="175">
        <v>15000000</v>
      </c>
      <c r="F41" s="176">
        <v>56787373.780000001</v>
      </c>
      <c r="G41" s="175">
        <v>71787373.780000001</v>
      </c>
      <c r="H41" s="176">
        <v>67922892.629999995</v>
      </c>
      <c r="I41" s="175">
        <v>67922892.629999995</v>
      </c>
      <c r="J41" s="174">
        <v>3864481.15</v>
      </c>
    </row>
    <row r="42" spans="1:10" ht="19.149999999999999" customHeight="1" x14ac:dyDescent="0.25">
      <c r="A42" s="453" t="s">
        <v>411</v>
      </c>
      <c r="B42" s="454"/>
      <c r="C42" s="454"/>
      <c r="D42" s="454"/>
      <c r="E42" s="175">
        <v>28835495</v>
      </c>
      <c r="F42" s="176">
        <v>109893535.39</v>
      </c>
      <c r="G42" s="175">
        <v>138729030.38999999</v>
      </c>
      <c r="H42" s="176">
        <v>138681047.22</v>
      </c>
      <c r="I42" s="175">
        <v>138561059.78</v>
      </c>
      <c r="J42" s="174">
        <v>47983.17</v>
      </c>
    </row>
    <row r="43" spans="1:10" ht="14.45" customHeight="1" x14ac:dyDescent="0.25">
      <c r="A43" s="453" t="s">
        <v>410</v>
      </c>
      <c r="B43" s="454"/>
      <c r="C43" s="454"/>
      <c r="D43" s="454"/>
      <c r="E43" s="175">
        <v>0</v>
      </c>
      <c r="F43" s="176">
        <v>88151169.329999998</v>
      </c>
      <c r="G43" s="175">
        <v>88151169.329999998</v>
      </c>
      <c r="H43" s="176">
        <v>88151169.329999998</v>
      </c>
      <c r="I43" s="175">
        <v>88151169.329999998</v>
      </c>
      <c r="J43" s="174">
        <v>0</v>
      </c>
    </row>
    <row r="44" spans="1:10" ht="22.9" customHeight="1" x14ac:dyDescent="0.25">
      <c r="A44" s="453" t="s">
        <v>409</v>
      </c>
      <c r="B44" s="454"/>
      <c r="C44" s="454"/>
      <c r="D44" s="454"/>
      <c r="E44" s="175">
        <v>0</v>
      </c>
      <c r="F44" s="176">
        <v>40987674.109999999</v>
      </c>
      <c r="G44" s="175">
        <v>40987674.109999999</v>
      </c>
      <c r="H44" s="176">
        <v>40581158.439999998</v>
      </c>
      <c r="I44" s="175">
        <v>40581158.439999998</v>
      </c>
      <c r="J44" s="174">
        <v>406515.67</v>
      </c>
    </row>
    <row r="45" spans="1:10" ht="26.45" customHeight="1" x14ac:dyDescent="0.25">
      <c r="A45" s="453" t="s">
        <v>408</v>
      </c>
      <c r="B45" s="454"/>
      <c r="C45" s="454"/>
      <c r="D45" s="454"/>
      <c r="E45" s="175">
        <v>2500000</v>
      </c>
      <c r="F45" s="176">
        <v>4926974.07</v>
      </c>
      <c r="G45" s="175">
        <v>7426974.0700000003</v>
      </c>
      <c r="H45" s="176">
        <v>5405623.5499999998</v>
      </c>
      <c r="I45" s="175">
        <v>5238978.03</v>
      </c>
      <c r="J45" s="174">
        <v>2021350.52</v>
      </c>
    </row>
    <row r="46" spans="1:10" ht="25.15" customHeight="1" x14ac:dyDescent="0.25">
      <c r="A46" s="453" t="s">
        <v>407</v>
      </c>
      <c r="B46" s="454"/>
      <c r="C46" s="454"/>
      <c r="D46" s="454"/>
      <c r="E46" s="175">
        <v>371711354</v>
      </c>
      <c r="F46" s="176">
        <v>1072443217</v>
      </c>
      <c r="G46" s="175">
        <v>1444154571</v>
      </c>
      <c r="H46" s="176">
        <v>1267067806.23</v>
      </c>
      <c r="I46" s="175">
        <v>1267067806.23</v>
      </c>
      <c r="J46" s="174">
        <v>177086764.77000001</v>
      </c>
    </row>
    <row r="47" spans="1:10" ht="14.45" customHeight="1" x14ac:dyDescent="0.25">
      <c r="A47" s="453" t="s">
        <v>406</v>
      </c>
      <c r="B47" s="454"/>
      <c r="C47" s="454"/>
      <c r="D47" s="454"/>
      <c r="E47" s="175">
        <v>0</v>
      </c>
      <c r="F47" s="176">
        <v>40059924</v>
      </c>
      <c r="G47" s="175">
        <v>40059924</v>
      </c>
      <c r="H47" s="176">
        <v>40051440.299999997</v>
      </c>
      <c r="I47" s="175">
        <v>40051440.299999997</v>
      </c>
      <c r="J47" s="174">
        <v>8483.7000000000007</v>
      </c>
    </row>
    <row r="48" spans="1:10" ht="14.45" customHeight="1" x14ac:dyDescent="0.25">
      <c r="A48" s="453" t="s">
        <v>405</v>
      </c>
      <c r="B48" s="454"/>
      <c r="C48" s="454"/>
      <c r="D48" s="454"/>
      <c r="E48" s="175">
        <v>69842044</v>
      </c>
      <c r="F48" s="176">
        <v>-2094728.79</v>
      </c>
      <c r="G48" s="175">
        <v>67747315.209999993</v>
      </c>
      <c r="H48" s="176">
        <v>64159451.109999999</v>
      </c>
      <c r="I48" s="175">
        <v>63109555.850000001</v>
      </c>
      <c r="J48" s="174">
        <v>3587864.1</v>
      </c>
    </row>
    <row r="49" spans="1:10" ht="14.45" customHeight="1" x14ac:dyDescent="0.25">
      <c r="A49" s="453" t="s">
        <v>404</v>
      </c>
      <c r="B49" s="454"/>
      <c r="C49" s="454"/>
      <c r="D49" s="454"/>
      <c r="E49" s="175">
        <v>0</v>
      </c>
      <c r="F49" s="176">
        <v>0</v>
      </c>
      <c r="G49" s="175">
        <v>0</v>
      </c>
      <c r="H49" s="176">
        <v>0</v>
      </c>
      <c r="I49" s="175">
        <v>0</v>
      </c>
      <c r="J49" s="174">
        <v>0</v>
      </c>
    </row>
    <row r="50" spans="1:10" ht="14.45" customHeight="1" x14ac:dyDescent="0.25">
      <c r="A50" s="453" t="s">
        <v>403</v>
      </c>
      <c r="B50" s="454"/>
      <c r="C50" s="454"/>
      <c r="D50" s="454"/>
      <c r="E50" s="175">
        <v>27862300</v>
      </c>
      <c r="F50" s="176">
        <v>7854804.2000000002</v>
      </c>
      <c r="G50" s="175">
        <v>35717104.200000003</v>
      </c>
      <c r="H50" s="176">
        <v>34187931.170000002</v>
      </c>
      <c r="I50" s="175">
        <v>34187931.170000002</v>
      </c>
      <c r="J50" s="174">
        <v>1529173.03</v>
      </c>
    </row>
    <row r="51" spans="1:10" ht="14.45" customHeight="1" x14ac:dyDescent="0.25">
      <c r="A51" s="453" t="s">
        <v>402</v>
      </c>
      <c r="B51" s="454"/>
      <c r="C51" s="454"/>
      <c r="D51" s="454"/>
      <c r="E51" s="175">
        <v>0</v>
      </c>
      <c r="F51" s="176">
        <v>28728626.59</v>
      </c>
      <c r="G51" s="175">
        <v>28728626.59</v>
      </c>
      <c r="H51" s="176">
        <v>28728626.59</v>
      </c>
      <c r="I51" s="175">
        <v>28728626.59</v>
      </c>
      <c r="J51" s="174">
        <v>0</v>
      </c>
    </row>
    <row r="52" spans="1:10" ht="19.149999999999999" customHeight="1" x14ac:dyDescent="0.25">
      <c r="A52" s="453" t="s">
        <v>401</v>
      </c>
      <c r="B52" s="454"/>
      <c r="C52" s="454"/>
      <c r="D52" s="454"/>
      <c r="E52" s="175">
        <v>0</v>
      </c>
      <c r="F52" s="176">
        <v>24494199.489999998</v>
      </c>
      <c r="G52" s="175">
        <v>24494199.489999998</v>
      </c>
      <c r="H52" s="176">
        <v>24494199.489999998</v>
      </c>
      <c r="I52" s="175">
        <v>24494199.489999998</v>
      </c>
      <c r="J52" s="174">
        <v>0</v>
      </c>
    </row>
    <row r="53" spans="1:10" ht="16.149999999999999" customHeight="1" x14ac:dyDescent="0.25">
      <c r="A53" s="453" t="s">
        <v>400</v>
      </c>
      <c r="B53" s="454"/>
      <c r="C53" s="454"/>
      <c r="D53" s="454"/>
      <c r="E53" s="175">
        <v>0</v>
      </c>
      <c r="F53" s="175">
        <v>67776937.430000007</v>
      </c>
      <c r="G53" s="175">
        <v>67776937.430000007</v>
      </c>
      <c r="H53" s="175">
        <v>66455821.240000002</v>
      </c>
      <c r="I53" s="175">
        <v>66455821.240000002</v>
      </c>
      <c r="J53" s="175">
        <v>1321116.19</v>
      </c>
    </row>
    <row r="54" spans="1:10" ht="14.45" customHeight="1" x14ac:dyDescent="0.25">
      <c r="A54" s="453" t="s">
        <v>399</v>
      </c>
      <c r="B54" s="454"/>
      <c r="C54" s="454"/>
      <c r="D54" s="454"/>
      <c r="E54" s="175">
        <v>0</v>
      </c>
      <c r="F54" s="175">
        <v>25994310.510000002</v>
      </c>
      <c r="G54" s="175">
        <v>25994310.510000002</v>
      </c>
      <c r="H54" s="175">
        <v>25994310.510000002</v>
      </c>
      <c r="I54" s="175">
        <v>25994310.510000002</v>
      </c>
      <c r="J54" s="175">
        <v>0</v>
      </c>
    </row>
    <row r="55" spans="1:10" ht="14.45" customHeight="1" x14ac:dyDescent="0.25">
      <c r="A55" s="453" t="s">
        <v>398</v>
      </c>
      <c r="B55" s="454"/>
      <c r="C55" s="454"/>
      <c r="D55" s="454"/>
      <c r="E55" s="175">
        <v>3755705124</v>
      </c>
      <c r="F55" s="175">
        <v>868558972.13999999</v>
      </c>
      <c r="G55" s="175">
        <v>4624264096.1400003</v>
      </c>
      <c r="H55" s="175">
        <v>4593281444.1700001</v>
      </c>
      <c r="I55" s="175">
        <v>4592459086.29</v>
      </c>
      <c r="J55" s="175">
        <v>30982651.969999999</v>
      </c>
    </row>
    <row r="56" spans="1:10" x14ac:dyDescent="0.25">
      <c r="A56" s="453" t="s">
        <v>397</v>
      </c>
      <c r="B56" s="454"/>
      <c r="C56" s="454"/>
      <c r="D56" s="454"/>
      <c r="E56" s="175">
        <v>0</v>
      </c>
      <c r="F56" s="176">
        <v>40602635.619999997</v>
      </c>
      <c r="G56" s="175">
        <v>40602635.619999997</v>
      </c>
      <c r="H56" s="176">
        <v>40602635.020000003</v>
      </c>
      <c r="I56" s="175">
        <v>40602635.020000003</v>
      </c>
      <c r="J56" s="174">
        <v>0.6</v>
      </c>
    </row>
    <row r="57" spans="1:10" x14ac:dyDescent="0.25">
      <c r="A57" s="453" t="s">
        <v>396</v>
      </c>
      <c r="B57" s="454"/>
      <c r="C57" s="454"/>
      <c r="D57" s="454"/>
      <c r="E57" s="175">
        <v>1299145519</v>
      </c>
      <c r="F57" s="176">
        <v>195791946.78</v>
      </c>
      <c r="G57" s="175">
        <v>1494937465.78</v>
      </c>
      <c r="H57" s="176">
        <v>1494746131.8399999</v>
      </c>
      <c r="I57" s="175">
        <v>1494746131.8399999</v>
      </c>
      <c r="J57" s="174">
        <v>191333.94</v>
      </c>
    </row>
    <row r="58" spans="1:10" ht="14.45" customHeight="1" x14ac:dyDescent="0.25">
      <c r="A58" s="455" t="s">
        <v>395</v>
      </c>
      <c r="B58" s="456"/>
      <c r="C58" s="456"/>
      <c r="D58" s="456"/>
      <c r="E58" s="191">
        <v>19590991957</v>
      </c>
      <c r="F58" s="191">
        <v>6299971397.96</v>
      </c>
      <c r="G58" s="191">
        <v>25890963354.959999</v>
      </c>
      <c r="H58" s="191">
        <v>25153667168.169998</v>
      </c>
      <c r="I58" s="191">
        <v>24695216785.02</v>
      </c>
      <c r="J58" s="191">
        <v>737296186.78999996</v>
      </c>
    </row>
    <row r="59" spans="1:10" x14ac:dyDescent="0.25">
      <c r="E59" s="190"/>
    </row>
    <row r="63" spans="1:10" x14ac:dyDescent="0.25">
      <c r="B63" s="189"/>
      <c r="C63" s="189"/>
      <c r="D63" s="189"/>
      <c r="E63" s="188"/>
      <c r="F63" s="188"/>
      <c r="G63" s="188"/>
      <c r="H63" s="188"/>
      <c r="I63" s="188"/>
      <c r="J63" s="188"/>
    </row>
    <row r="64" spans="1:10" x14ac:dyDescent="0.25">
      <c r="D64" s="166"/>
      <c r="E64" s="166"/>
      <c r="F64" s="166"/>
      <c r="G64" s="166"/>
      <c r="H64" s="167"/>
      <c r="I64" s="166"/>
      <c r="J64" s="166"/>
    </row>
    <row r="65" spans="4:10" x14ac:dyDescent="0.25">
      <c r="D65" s="166"/>
      <c r="E65" s="166"/>
      <c r="F65" s="166"/>
      <c r="G65" s="166"/>
      <c r="H65" s="166"/>
      <c r="I65" s="166"/>
      <c r="J65" s="166"/>
    </row>
    <row r="66" spans="4:10" x14ac:dyDescent="0.25">
      <c r="D66" s="166"/>
      <c r="E66" s="166"/>
      <c r="F66" s="166"/>
      <c r="G66" s="166"/>
      <c r="H66" s="166"/>
      <c r="I66" s="166"/>
      <c r="J66" s="166"/>
    </row>
    <row r="67" spans="4:10" x14ac:dyDescent="0.25">
      <c r="D67" s="166"/>
      <c r="E67" s="166"/>
      <c r="F67" s="166"/>
      <c r="G67" s="166"/>
      <c r="H67" s="166"/>
      <c r="I67" s="166"/>
      <c r="J67" s="166"/>
    </row>
  </sheetData>
  <mergeCells count="59">
    <mergeCell ref="E3:I3"/>
    <mergeCell ref="A1:J1"/>
    <mergeCell ref="J3:J4"/>
    <mergeCell ref="A8:D8"/>
    <mergeCell ref="A6:D6"/>
    <mergeCell ref="A7:D7"/>
    <mergeCell ref="A4:D4"/>
    <mergeCell ref="A5:D5"/>
    <mergeCell ref="A3:D3"/>
    <mergeCell ref="A12:D12"/>
    <mergeCell ref="A13:D13"/>
    <mergeCell ref="A10:D10"/>
    <mergeCell ref="A11:D11"/>
    <mergeCell ref="A9:D9"/>
    <mergeCell ref="A19:D19"/>
    <mergeCell ref="A16:D16"/>
    <mergeCell ref="A17:D17"/>
    <mergeCell ref="A14:D14"/>
    <mergeCell ref="A15:D15"/>
    <mergeCell ref="A18:D18"/>
    <mergeCell ref="A25:D25"/>
    <mergeCell ref="A22:D22"/>
    <mergeCell ref="A23:D23"/>
    <mergeCell ref="A20:D20"/>
    <mergeCell ref="A21:D21"/>
    <mergeCell ref="A24:D24"/>
    <mergeCell ref="A31:D31"/>
    <mergeCell ref="A28:D28"/>
    <mergeCell ref="A29:D29"/>
    <mergeCell ref="A26:D26"/>
    <mergeCell ref="A27:D27"/>
    <mergeCell ref="A30:D30"/>
    <mergeCell ref="A38:D38"/>
    <mergeCell ref="A34:D34"/>
    <mergeCell ref="A35:D35"/>
    <mergeCell ref="A32:D32"/>
    <mergeCell ref="A33:D33"/>
    <mergeCell ref="A37:D37"/>
    <mergeCell ref="A36:D36"/>
    <mergeCell ref="A43:D43"/>
    <mergeCell ref="A44:D44"/>
    <mergeCell ref="A41:D41"/>
    <mergeCell ref="A42:D42"/>
    <mergeCell ref="A39:D39"/>
    <mergeCell ref="A40:D40"/>
    <mergeCell ref="A50:D50"/>
    <mergeCell ref="A51:D51"/>
    <mergeCell ref="A47:D47"/>
    <mergeCell ref="A48:D48"/>
    <mergeCell ref="A45:D45"/>
    <mergeCell ref="A46:D46"/>
    <mergeCell ref="A49:D49"/>
    <mergeCell ref="A55:D55"/>
    <mergeCell ref="A56:D56"/>
    <mergeCell ref="A57:D57"/>
    <mergeCell ref="A58:D58"/>
    <mergeCell ref="A52:D52"/>
    <mergeCell ref="A53:D53"/>
    <mergeCell ref="A54:D54"/>
  </mergeCells>
  <pageMargins left="0.39370078740157483" right="0.39370078740157483" top="0.51181102362204722" bottom="0.51181102362204722" header="0.19685039370078741" footer="0.19685039370078741"/>
  <pageSetup scale="62" fitToHeight="0"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0BD81-6881-462F-B68C-121F711CEC2C}">
  <sheetPr>
    <pageSetUpPr fitToPage="1"/>
  </sheetPr>
  <dimension ref="A1:J119"/>
  <sheetViews>
    <sheetView showGridLines="0" workbookViewId="0">
      <selection activeCell="A16" sqref="A16:D16"/>
    </sheetView>
  </sheetViews>
  <sheetFormatPr baseColWidth="10" defaultRowHeight="15" x14ac:dyDescent="0.25"/>
  <cols>
    <col min="1" max="1" width="5.7109375" style="165" customWidth="1"/>
    <col min="2" max="2" width="13.42578125" style="165" customWidth="1"/>
    <col min="3" max="3" width="7.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3" style="165" customWidth="1"/>
    <col min="12" max="16384" width="11.42578125" style="165"/>
  </cols>
  <sheetData>
    <row r="1" spans="1:10" ht="88.5" customHeight="1" x14ac:dyDescent="0.25">
      <c r="A1" s="445" t="s">
        <v>458</v>
      </c>
      <c r="B1" s="446"/>
      <c r="C1" s="446"/>
      <c r="D1" s="446"/>
      <c r="E1" s="446"/>
      <c r="F1" s="446"/>
      <c r="G1" s="446"/>
      <c r="H1" s="446"/>
      <c r="I1" s="446"/>
      <c r="J1" s="447"/>
    </row>
    <row r="2" spans="1:10" ht="9" customHeight="1" x14ac:dyDescent="0.25"/>
    <row r="3" spans="1:10" ht="17.100000000000001" customHeight="1" x14ac:dyDescent="0.25">
      <c r="A3" s="440" t="s">
        <v>20</v>
      </c>
      <c r="B3" s="468"/>
      <c r="C3" s="468"/>
      <c r="D3" s="469"/>
      <c r="E3" s="472" t="s">
        <v>393</v>
      </c>
      <c r="F3" s="473"/>
      <c r="G3" s="473"/>
      <c r="H3" s="473"/>
      <c r="I3" s="473"/>
      <c r="J3" s="448" t="s">
        <v>392</v>
      </c>
    </row>
    <row r="4" spans="1:10" ht="27" customHeight="1" x14ac:dyDescent="0.25">
      <c r="A4" s="450"/>
      <c r="B4" s="470"/>
      <c r="C4" s="470"/>
      <c r="D4" s="471"/>
      <c r="E4" s="204" t="s">
        <v>21</v>
      </c>
      <c r="F4" s="187" t="s">
        <v>391</v>
      </c>
      <c r="G4" s="187" t="s">
        <v>172</v>
      </c>
      <c r="H4" s="187" t="s">
        <v>4</v>
      </c>
      <c r="I4" s="186" t="s">
        <v>22</v>
      </c>
      <c r="J4" s="449"/>
    </row>
    <row r="5" spans="1:10" x14ac:dyDescent="0.25">
      <c r="A5" s="467" t="s">
        <v>390</v>
      </c>
      <c r="B5" s="432"/>
      <c r="C5" s="432"/>
      <c r="D5" s="432"/>
      <c r="E5" s="180">
        <v>9629030696</v>
      </c>
      <c r="F5" s="180">
        <v>2968157658.9699998</v>
      </c>
      <c r="G5" s="180">
        <v>12597188354.969999</v>
      </c>
      <c r="H5" s="180">
        <v>12109729740.5</v>
      </c>
      <c r="I5" s="180">
        <v>11653438243.450001</v>
      </c>
      <c r="J5" s="185">
        <v>487458614.47000003</v>
      </c>
    </row>
    <row r="6" spans="1:10" x14ac:dyDescent="0.25">
      <c r="A6" s="465" t="s">
        <v>457</v>
      </c>
      <c r="B6" s="432"/>
      <c r="C6" s="432"/>
      <c r="D6" s="432"/>
      <c r="E6" s="173">
        <v>3183209763</v>
      </c>
      <c r="F6" s="173">
        <v>736677149.45000005</v>
      </c>
      <c r="G6" s="173">
        <v>3919886912.4499998</v>
      </c>
      <c r="H6" s="173">
        <v>3770456536.4499998</v>
      </c>
      <c r="I6" s="173">
        <v>3705479590.71</v>
      </c>
      <c r="J6" s="172">
        <v>149430376</v>
      </c>
    </row>
    <row r="7" spans="1:10" x14ac:dyDescent="0.25">
      <c r="A7" s="466" t="s">
        <v>456</v>
      </c>
      <c r="B7" s="430"/>
      <c r="C7" s="430"/>
      <c r="D7" s="430"/>
      <c r="E7" s="173">
        <v>229457926</v>
      </c>
      <c r="F7" s="173">
        <v>2076513</v>
      </c>
      <c r="G7" s="173">
        <v>231534439</v>
      </c>
      <c r="H7" s="173">
        <v>231534039</v>
      </c>
      <c r="I7" s="173">
        <v>231534039</v>
      </c>
      <c r="J7" s="172">
        <v>400</v>
      </c>
    </row>
    <row r="8" spans="1:10" x14ac:dyDescent="0.25">
      <c r="A8" s="466" t="s">
        <v>455</v>
      </c>
      <c r="B8" s="430"/>
      <c r="C8" s="430"/>
      <c r="D8" s="430"/>
      <c r="E8" s="173">
        <v>937295907</v>
      </c>
      <c r="F8" s="173">
        <v>93759282.439999998</v>
      </c>
      <c r="G8" s="173">
        <v>1031055189.4400001</v>
      </c>
      <c r="H8" s="173">
        <v>998178205.04999995</v>
      </c>
      <c r="I8" s="173">
        <v>991088133.16999996</v>
      </c>
      <c r="J8" s="172">
        <v>32876984.390000001</v>
      </c>
    </row>
    <row r="9" spans="1:10" x14ac:dyDescent="0.25">
      <c r="A9" s="466" t="s">
        <v>454</v>
      </c>
      <c r="B9" s="430"/>
      <c r="C9" s="430"/>
      <c r="D9" s="430"/>
      <c r="E9" s="173">
        <v>722835701</v>
      </c>
      <c r="F9" s="173">
        <v>455580786.31</v>
      </c>
      <c r="G9" s="173">
        <v>1178416487.3099999</v>
      </c>
      <c r="H9" s="173">
        <v>1150356437.0799999</v>
      </c>
      <c r="I9" s="173">
        <v>1112816749.74</v>
      </c>
      <c r="J9" s="172">
        <v>28060050.23</v>
      </c>
    </row>
    <row r="10" spans="1:10" x14ac:dyDescent="0.25">
      <c r="A10" s="466" t="s">
        <v>453</v>
      </c>
      <c r="B10" s="430"/>
      <c r="C10" s="430"/>
      <c r="D10" s="430"/>
      <c r="E10" s="173">
        <v>0</v>
      </c>
      <c r="F10" s="173">
        <v>0</v>
      </c>
      <c r="G10" s="173">
        <v>0</v>
      </c>
      <c r="H10" s="173">
        <v>0</v>
      </c>
      <c r="I10" s="173">
        <v>0</v>
      </c>
      <c r="J10" s="172">
        <v>0</v>
      </c>
    </row>
    <row r="11" spans="1:10" x14ac:dyDescent="0.25">
      <c r="A11" s="466" t="s">
        <v>452</v>
      </c>
      <c r="B11" s="430"/>
      <c r="C11" s="430"/>
      <c r="D11" s="430"/>
      <c r="E11" s="173">
        <v>271111072</v>
      </c>
      <c r="F11" s="173">
        <v>-11726933.34</v>
      </c>
      <c r="G11" s="173">
        <v>259384138.66</v>
      </c>
      <c r="H11" s="173">
        <v>238755968.66</v>
      </c>
      <c r="I11" s="173">
        <v>233804245.69999999</v>
      </c>
      <c r="J11" s="172">
        <v>20628170</v>
      </c>
    </row>
    <row r="12" spans="1:10" x14ac:dyDescent="0.25">
      <c r="A12" s="466" t="s">
        <v>451</v>
      </c>
      <c r="B12" s="430"/>
      <c r="C12" s="430"/>
      <c r="D12" s="430"/>
      <c r="E12" s="173">
        <v>0</v>
      </c>
      <c r="F12" s="173">
        <v>0</v>
      </c>
      <c r="G12" s="173">
        <v>0</v>
      </c>
      <c r="H12" s="173">
        <v>0</v>
      </c>
      <c r="I12" s="173">
        <v>0</v>
      </c>
      <c r="J12" s="172">
        <v>0</v>
      </c>
    </row>
    <row r="13" spans="1:10" ht="23.25" customHeight="1" x14ac:dyDescent="0.25">
      <c r="A13" s="466" t="s">
        <v>450</v>
      </c>
      <c r="B13" s="430"/>
      <c r="C13" s="430"/>
      <c r="D13" s="430"/>
      <c r="E13" s="173">
        <v>734353238</v>
      </c>
      <c r="F13" s="173">
        <v>55553894.649999999</v>
      </c>
      <c r="G13" s="173">
        <v>789907132.64999998</v>
      </c>
      <c r="H13" s="173">
        <v>756553981.19000006</v>
      </c>
      <c r="I13" s="173">
        <v>750942626.70000005</v>
      </c>
      <c r="J13" s="172">
        <v>33353151.460000001</v>
      </c>
    </row>
    <row r="14" spans="1:10" x14ac:dyDescent="0.25">
      <c r="A14" s="466" t="s">
        <v>449</v>
      </c>
      <c r="B14" s="430"/>
      <c r="C14" s="430"/>
      <c r="D14" s="430"/>
      <c r="E14" s="173">
        <v>288155919</v>
      </c>
      <c r="F14" s="173">
        <v>141433606.38999999</v>
      </c>
      <c r="G14" s="173">
        <v>429589525.38999999</v>
      </c>
      <c r="H14" s="173">
        <v>395077905.47000003</v>
      </c>
      <c r="I14" s="173">
        <v>385293796.39999998</v>
      </c>
      <c r="J14" s="172">
        <v>34511619.920000002</v>
      </c>
    </row>
    <row r="15" spans="1:10" x14ac:dyDescent="0.25">
      <c r="A15" s="465" t="s">
        <v>168</v>
      </c>
      <c r="B15" s="432"/>
      <c r="C15" s="432"/>
      <c r="D15" s="432"/>
      <c r="E15" s="171" t="s">
        <v>168</v>
      </c>
      <c r="F15" s="171" t="s">
        <v>168</v>
      </c>
      <c r="G15" s="171" t="s">
        <v>168</v>
      </c>
      <c r="H15" s="171" t="s">
        <v>168</v>
      </c>
      <c r="I15" s="171" t="s">
        <v>168</v>
      </c>
      <c r="J15" s="170" t="s">
        <v>168</v>
      </c>
    </row>
    <row r="16" spans="1:10" x14ac:dyDescent="0.25">
      <c r="A16" s="465" t="s">
        <v>448</v>
      </c>
      <c r="B16" s="432"/>
      <c r="C16" s="432"/>
      <c r="D16" s="432"/>
      <c r="E16" s="173">
        <v>3198512418</v>
      </c>
      <c r="F16" s="173">
        <v>771593546.90999997</v>
      </c>
      <c r="G16" s="173">
        <v>3970105964.9099998</v>
      </c>
      <c r="H16" s="173">
        <v>3698865501.3499999</v>
      </c>
      <c r="I16" s="173">
        <v>3497623518.4400001</v>
      </c>
      <c r="J16" s="172">
        <v>271240463.56</v>
      </c>
    </row>
    <row r="17" spans="1:10" x14ac:dyDescent="0.25">
      <c r="A17" s="466" t="s">
        <v>447</v>
      </c>
      <c r="B17" s="430"/>
      <c r="C17" s="430"/>
      <c r="D17" s="430"/>
      <c r="E17" s="173">
        <v>46435823</v>
      </c>
      <c r="F17" s="173">
        <v>9030649.7100000009</v>
      </c>
      <c r="G17" s="173">
        <v>55466472.710000001</v>
      </c>
      <c r="H17" s="173">
        <v>48625189.25</v>
      </c>
      <c r="I17" s="173">
        <v>45110574.310000002</v>
      </c>
      <c r="J17" s="172">
        <v>6841283.46</v>
      </c>
    </row>
    <row r="18" spans="1:10" x14ac:dyDescent="0.25">
      <c r="A18" s="466" t="s">
        <v>446</v>
      </c>
      <c r="B18" s="430"/>
      <c r="C18" s="430"/>
      <c r="D18" s="430"/>
      <c r="E18" s="173">
        <v>255879339</v>
      </c>
      <c r="F18" s="173">
        <v>394310228.80000001</v>
      </c>
      <c r="G18" s="173">
        <v>650189567.79999995</v>
      </c>
      <c r="H18" s="173">
        <v>534210431.07999998</v>
      </c>
      <c r="I18" s="173">
        <v>513668946.98000002</v>
      </c>
      <c r="J18" s="172">
        <v>115979136.72</v>
      </c>
    </row>
    <row r="19" spans="1:10" x14ac:dyDescent="0.25">
      <c r="A19" s="466" t="s">
        <v>445</v>
      </c>
      <c r="B19" s="430"/>
      <c r="C19" s="430"/>
      <c r="D19" s="430"/>
      <c r="E19" s="173">
        <v>545536107</v>
      </c>
      <c r="F19" s="173">
        <v>92880694.310000002</v>
      </c>
      <c r="G19" s="173">
        <v>638416801.30999994</v>
      </c>
      <c r="H19" s="173">
        <v>606541011.46000004</v>
      </c>
      <c r="I19" s="173">
        <v>594070487.76999998</v>
      </c>
      <c r="J19" s="172">
        <v>31875789.850000001</v>
      </c>
    </row>
    <row r="20" spans="1:10" ht="24.75" customHeight="1" x14ac:dyDescent="0.25">
      <c r="A20" s="466" t="s">
        <v>444</v>
      </c>
      <c r="B20" s="430"/>
      <c r="C20" s="430"/>
      <c r="D20" s="430"/>
      <c r="E20" s="173">
        <v>259851323</v>
      </c>
      <c r="F20" s="173">
        <v>273576328.44</v>
      </c>
      <c r="G20" s="173">
        <v>533427651.44</v>
      </c>
      <c r="H20" s="173">
        <v>502084956.19999999</v>
      </c>
      <c r="I20" s="173">
        <v>483488074.98000002</v>
      </c>
      <c r="J20" s="172">
        <v>31342695.239999998</v>
      </c>
    </row>
    <row r="21" spans="1:10" x14ac:dyDescent="0.25">
      <c r="A21" s="466" t="s">
        <v>443</v>
      </c>
      <c r="B21" s="430"/>
      <c r="C21" s="430"/>
      <c r="D21" s="430"/>
      <c r="E21" s="173">
        <v>1562743673</v>
      </c>
      <c r="F21" s="173">
        <v>-14897419.539999999</v>
      </c>
      <c r="G21" s="173">
        <v>1547846253.46</v>
      </c>
      <c r="H21" s="173">
        <v>1478708088.24</v>
      </c>
      <c r="I21" s="173">
        <v>1340793247.29</v>
      </c>
      <c r="J21" s="172">
        <v>69138165.219999999</v>
      </c>
    </row>
    <row r="22" spans="1:10" x14ac:dyDescent="0.25">
      <c r="A22" s="466" t="s">
        <v>442</v>
      </c>
      <c r="B22" s="430"/>
      <c r="C22" s="430"/>
      <c r="D22" s="430"/>
      <c r="E22" s="173">
        <v>349539538</v>
      </c>
      <c r="F22" s="173">
        <v>-15388449.26</v>
      </c>
      <c r="G22" s="173">
        <v>334151088.74000001</v>
      </c>
      <c r="H22" s="173">
        <v>333251368.12</v>
      </c>
      <c r="I22" s="173">
        <v>327997790.19</v>
      </c>
      <c r="J22" s="172">
        <v>899720.62</v>
      </c>
    </row>
    <row r="23" spans="1:10" x14ac:dyDescent="0.25">
      <c r="A23" s="466" t="s">
        <v>441</v>
      </c>
      <c r="B23" s="430"/>
      <c r="C23" s="430"/>
      <c r="D23" s="430"/>
      <c r="E23" s="173">
        <v>178526615</v>
      </c>
      <c r="F23" s="173">
        <v>32081514.449999999</v>
      </c>
      <c r="G23" s="173">
        <v>210608129.44999999</v>
      </c>
      <c r="H23" s="173">
        <v>195444457</v>
      </c>
      <c r="I23" s="173">
        <v>192494396.91999999</v>
      </c>
      <c r="J23" s="172">
        <v>15163672.449999999</v>
      </c>
    </row>
    <row r="24" spans="1:10" x14ac:dyDescent="0.25">
      <c r="A24" s="465" t="s">
        <v>168</v>
      </c>
      <c r="B24" s="432"/>
      <c r="C24" s="432"/>
      <c r="D24" s="432"/>
      <c r="E24" s="171" t="s">
        <v>168</v>
      </c>
      <c r="F24" s="171" t="s">
        <v>168</v>
      </c>
      <c r="G24" s="171" t="s">
        <v>168</v>
      </c>
      <c r="H24" s="171" t="s">
        <v>168</v>
      </c>
      <c r="I24" s="171" t="s">
        <v>168</v>
      </c>
      <c r="J24" s="170" t="s">
        <v>168</v>
      </c>
    </row>
    <row r="25" spans="1:10" ht="22.5" customHeight="1" x14ac:dyDescent="0.25">
      <c r="A25" s="465" t="s">
        <v>440</v>
      </c>
      <c r="B25" s="432"/>
      <c r="C25" s="432"/>
      <c r="D25" s="432"/>
      <c r="E25" s="173">
        <v>538775888</v>
      </c>
      <c r="F25" s="173">
        <v>797123042.74000001</v>
      </c>
      <c r="G25" s="173">
        <v>1335898930.74</v>
      </c>
      <c r="H25" s="173">
        <v>1272478478.54</v>
      </c>
      <c r="I25" s="173">
        <v>1236883961.6400001</v>
      </c>
      <c r="J25" s="172">
        <v>63420452.200000003</v>
      </c>
    </row>
    <row r="26" spans="1:10" ht="23.25" customHeight="1" x14ac:dyDescent="0.25">
      <c r="A26" s="466" t="s">
        <v>439</v>
      </c>
      <c r="B26" s="430"/>
      <c r="C26" s="430"/>
      <c r="D26" s="430"/>
      <c r="E26" s="173">
        <v>120475583</v>
      </c>
      <c r="F26" s="173">
        <v>71490304.569999993</v>
      </c>
      <c r="G26" s="173">
        <v>191965887.56999999</v>
      </c>
      <c r="H26" s="173">
        <v>175031128.03</v>
      </c>
      <c r="I26" s="173">
        <v>164488144.75999999</v>
      </c>
      <c r="J26" s="172">
        <v>16934759.539999999</v>
      </c>
    </row>
    <row r="27" spans="1:10" x14ac:dyDescent="0.25">
      <c r="A27" s="466" t="s">
        <v>438</v>
      </c>
      <c r="B27" s="430"/>
      <c r="C27" s="430"/>
      <c r="D27" s="430"/>
      <c r="E27" s="173">
        <v>211437511</v>
      </c>
      <c r="F27" s="173">
        <v>102926283.73</v>
      </c>
      <c r="G27" s="173">
        <v>314363794.73000002</v>
      </c>
      <c r="H27" s="173">
        <v>303586001.06999999</v>
      </c>
      <c r="I27" s="173">
        <v>298437098.88</v>
      </c>
      <c r="J27" s="172">
        <v>10777793.66</v>
      </c>
    </row>
    <row r="28" spans="1:10" x14ac:dyDescent="0.25">
      <c r="A28" s="466" t="s">
        <v>437</v>
      </c>
      <c r="B28" s="430"/>
      <c r="C28" s="430"/>
      <c r="D28" s="430"/>
      <c r="E28" s="173">
        <v>13301150</v>
      </c>
      <c r="F28" s="173">
        <v>937943.8</v>
      </c>
      <c r="G28" s="173">
        <v>14239093.800000001</v>
      </c>
      <c r="H28" s="173">
        <v>12462015.210000001</v>
      </c>
      <c r="I28" s="173">
        <v>11901528.1</v>
      </c>
      <c r="J28" s="172">
        <v>1777078.59</v>
      </c>
    </row>
    <row r="29" spans="1:10" x14ac:dyDescent="0.25">
      <c r="A29" s="466" t="s">
        <v>436</v>
      </c>
      <c r="B29" s="430"/>
      <c r="C29" s="430"/>
      <c r="D29" s="430"/>
      <c r="E29" s="173">
        <v>0</v>
      </c>
      <c r="F29" s="173">
        <v>0</v>
      </c>
      <c r="G29" s="173">
        <v>0</v>
      </c>
      <c r="H29" s="173">
        <v>0</v>
      </c>
      <c r="I29" s="173">
        <v>0</v>
      </c>
      <c r="J29" s="172">
        <v>0</v>
      </c>
    </row>
    <row r="30" spans="1:10" x14ac:dyDescent="0.25">
      <c r="A30" s="466" t="s">
        <v>435</v>
      </c>
      <c r="B30" s="430"/>
      <c r="C30" s="430"/>
      <c r="D30" s="430"/>
      <c r="E30" s="173">
        <v>8501643</v>
      </c>
      <c r="F30" s="173">
        <v>2312266.83</v>
      </c>
      <c r="G30" s="173">
        <v>10813909.83</v>
      </c>
      <c r="H30" s="173">
        <v>9393917.9800000004</v>
      </c>
      <c r="I30" s="173">
        <v>9286138.0399999991</v>
      </c>
      <c r="J30" s="172">
        <v>1419991.85</v>
      </c>
    </row>
    <row r="31" spans="1:10" x14ac:dyDescent="0.25">
      <c r="A31" s="466" t="s">
        <v>434</v>
      </c>
      <c r="B31" s="430"/>
      <c r="C31" s="430"/>
      <c r="D31" s="430"/>
      <c r="E31" s="173">
        <v>93156824</v>
      </c>
      <c r="F31" s="173">
        <v>516881134.56</v>
      </c>
      <c r="G31" s="173">
        <v>610037958.55999994</v>
      </c>
      <c r="H31" s="173">
        <v>581010574.89999998</v>
      </c>
      <c r="I31" s="173">
        <v>579848671.05999994</v>
      </c>
      <c r="J31" s="172">
        <v>29027383.66</v>
      </c>
    </row>
    <row r="32" spans="1:10" x14ac:dyDescent="0.25">
      <c r="A32" s="466" t="s">
        <v>433</v>
      </c>
      <c r="B32" s="430"/>
      <c r="C32" s="430"/>
      <c r="D32" s="430"/>
      <c r="E32" s="173">
        <v>71969357</v>
      </c>
      <c r="F32" s="173">
        <v>98170071.959999993</v>
      </c>
      <c r="G32" s="173">
        <v>170139428.96000001</v>
      </c>
      <c r="H32" s="173">
        <v>167153894.38999999</v>
      </c>
      <c r="I32" s="173">
        <v>153697782.31999999</v>
      </c>
      <c r="J32" s="172">
        <v>2985534.57</v>
      </c>
    </row>
    <row r="33" spans="1:10" x14ac:dyDescent="0.25">
      <c r="A33" s="466" t="s">
        <v>432</v>
      </c>
      <c r="B33" s="430"/>
      <c r="C33" s="430"/>
      <c r="D33" s="430"/>
      <c r="E33" s="173">
        <v>5093585</v>
      </c>
      <c r="F33" s="173">
        <v>271251.64</v>
      </c>
      <c r="G33" s="173">
        <v>5364836.6399999997</v>
      </c>
      <c r="H33" s="173">
        <v>5293863.71</v>
      </c>
      <c r="I33" s="173">
        <v>5277076.03</v>
      </c>
      <c r="J33" s="172">
        <v>70972.929999999993</v>
      </c>
    </row>
    <row r="34" spans="1:10" x14ac:dyDescent="0.25">
      <c r="A34" s="466" t="s">
        <v>431</v>
      </c>
      <c r="B34" s="430"/>
      <c r="C34" s="430"/>
      <c r="D34" s="430"/>
      <c r="E34" s="173">
        <v>14840235</v>
      </c>
      <c r="F34" s="173">
        <v>4133785.65</v>
      </c>
      <c r="G34" s="173">
        <v>18974020.649999999</v>
      </c>
      <c r="H34" s="173">
        <v>18547083.25</v>
      </c>
      <c r="I34" s="173">
        <v>13947522.449999999</v>
      </c>
      <c r="J34" s="172">
        <v>426937.4</v>
      </c>
    </row>
    <row r="35" spans="1:10" x14ac:dyDescent="0.25">
      <c r="A35" s="465" t="s">
        <v>168</v>
      </c>
      <c r="B35" s="432"/>
      <c r="C35" s="432"/>
      <c r="D35" s="432"/>
      <c r="E35" s="171" t="s">
        <v>168</v>
      </c>
      <c r="F35" s="171" t="s">
        <v>168</v>
      </c>
      <c r="G35" s="171" t="s">
        <v>168</v>
      </c>
      <c r="H35" s="171" t="s">
        <v>168</v>
      </c>
      <c r="I35" s="171" t="s">
        <v>168</v>
      </c>
      <c r="J35" s="170" t="s">
        <v>168</v>
      </c>
    </row>
    <row r="36" spans="1:10" ht="24.75" customHeight="1" x14ac:dyDescent="0.25">
      <c r="A36" s="465" t="s">
        <v>430</v>
      </c>
      <c r="B36" s="432"/>
      <c r="C36" s="432"/>
      <c r="D36" s="432"/>
      <c r="E36" s="173">
        <v>2708532627</v>
      </c>
      <c r="F36" s="173">
        <v>662763919.87</v>
      </c>
      <c r="G36" s="173">
        <v>3371296546.8699999</v>
      </c>
      <c r="H36" s="173">
        <v>3367929224.1599998</v>
      </c>
      <c r="I36" s="173">
        <v>3213451172.6599998</v>
      </c>
      <c r="J36" s="172">
        <v>3367322.71</v>
      </c>
    </row>
    <row r="37" spans="1:10" ht="29.25" customHeight="1" x14ac:dyDescent="0.25">
      <c r="A37" s="466" t="s">
        <v>429</v>
      </c>
      <c r="B37" s="430"/>
      <c r="C37" s="430"/>
      <c r="D37" s="430"/>
      <c r="E37" s="173">
        <v>278172319</v>
      </c>
      <c r="F37" s="173">
        <v>-69450033.230000004</v>
      </c>
      <c r="G37" s="173">
        <v>208722285.77000001</v>
      </c>
      <c r="H37" s="173">
        <v>208722285.77000001</v>
      </c>
      <c r="I37" s="173">
        <v>208722285.77000001</v>
      </c>
      <c r="J37" s="172">
        <v>0</v>
      </c>
    </row>
    <row r="38" spans="1:10" ht="40.5" customHeight="1" x14ac:dyDescent="0.25">
      <c r="A38" s="466" t="s">
        <v>428</v>
      </c>
      <c r="B38" s="430"/>
      <c r="C38" s="430"/>
      <c r="D38" s="430"/>
      <c r="E38" s="173">
        <v>2360636905</v>
      </c>
      <c r="F38" s="173">
        <v>562348167</v>
      </c>
      <c r="G38" s="173">
        <v>2922985072</v>
      </c>
      <c r="H38" s="173">
        <v>2919617749.29</v>
      </c>
      <c r="I38" s="173">
        <v>2765139697.79</v>
      </c>
      <c r="J38" s="172">
        <v>3367322.71</v>
      </c>
    </row>
    <row r="39" spans="1:10" x14ac:dyDescent="0.25">
      <c r="A39" s="466" t="s">
        <v>427</v>
      </c>
      <c r="B39" s="430"/>
      <c r="C39" s="430"/>
      <c r="D39" s="430"/>
      <c r="E39" s="173">
        <v>0</v>
      </c>
      <c r="F39" s="173">
        <v>0</v>
      </c>
      <c r="G39" s="173">
        <v>0</v>
      </c>
      <c r="H39" s="173">
        <v>0</v>
      </c>
      <c r="I39" s="173">
        <v>0</v>
      </c>
      <c r="J39" s="172">
        <v>0</v>
      </c>
    </row>
    <row r="40" spans="1:10" x14ac:dyDescent="0.25">
      <c r="A40" s="466" t="s">
        <v>426</v>
      </c>
      <c r="B40" s="430"/>
      <c r="C40" s="430"/>
      <c r="D40" s="430"/>
      <c r="E40" s="173">
        <v>69723403</v>
      </c>
      <c r="F40" s="173">
        <v>169865786.09999999</v>
      </c>
      <c r="G40" s="173">
        <v>239589189.09999999</v>
      </c>
      <c r="H40" s="173">
        <v>239589189.09999999</v>
      </c>
      <c r="I40" s="173">
        <v>239589189.09999999</v>
      </c>
      <c r="J40" s="172">
        <v>0</v>
      </c>
    </row>
    <row r="41" spans="1:10" x14ac:dyDescent="0.25">
      <c r="A41" s="465" t="s">
        <v>168</v>
      </c>
      <c r="B41" s="432"/>
      <c r="C41" s="432"/>
      <c r="D41" s="432"/>
      <c r="E41" s="171" t="s">
        <v>168</v>
      </c>
      <c r="F41" s="171" t="s">
        <v>168</v>
      </c>
      <c r="G41" s="171" t="s">
        <v>168</v>
      </c>
      <c r="H41" s="171" t="s">
        <v>168</v>
      </c>
      <c r="I41" s="171" t="s">
        <v>168</v>
      </c>
      <c r="J41" s="170" t="s">
        <v>168</v>
      </c>
    </row>
    <row r="42" spans="1:10" x14ac:dyDescent="0.25">
      <c r="A42" s="467" t="s">
        <v>384</v>
      </c>
      <c r="B42" s="432"/>
      <c r="C42" s="432"/>
      <c r="D42" s="432"/>
      <c r="E42" s="180">
        <v>9961961261</v>
      </c>
      <c r="F42" s="180">
        <v>3331813738.9899998</v>
      </c>
      <c r="G42" s="180">
        <v>13293774999.99</v>
      </c>
      <c r="H42" s="180">
        <v>13043937427.67</v>
      </c>
      <c r="I42" s="180">
        <v>13041778541.57</v>
      </c>
      <c r="J42" s="179">
        <v>249837572.31999999</v>
      </c>
    </row>
    <row r="43" spans="1:10" x14ac:dyDescent="0.25">
      <c r="A43" s="465" t="s">
        <v>457</v>
      </c>
      <c r="B43" s="432"/>
      <c r="C43" s="432"/>
      <c r="D43" s="432"/>
      <c r="E43" s="173">
        <v>140294016</v>
      </c>
      <c r="F43" s="173">
        <v>239711901.31999999</v>
      </c>
      <c r="G43" s="173">
        <v>380005917.31999999</v>
      </c>
      <c r="H43" s="173">
        <v>358104838.10000002</v>
      </c>
      <c r="I43" s="173">
        <v>357054942.83999997</v>
      </c>
      <c r="J43" s="172">
        <v>21901079.219999999</v>
      </c>
    </row>
    <row r="44" spans="1:10" x14ac:dyDescent="0.25">
      <c r="A44" s="466" t="s">
        <v>456</v>
      </c>
      <c r="B44" s="430"/>
      <c r="C44" s="430"/>
      <c r="D44" s="430"/>
      <c r="E44" s="173">
        <v>0</v>
      </c>
      <c r="F44" s="173">
        <v>24494199.489999998</v>
      </c>
      <c r="G44" s="173">
        <v>24494199.489999998</v>
      </c>
      <c r="H44" s="173">
        <v>24494199.489999998</v>
      </c>
      <c r="I44" s="173">
        <v>24494199.489999998</v>
      </c>
      <c r="J44" s="172">
        <v>0</v>
      </c>
    </row>
    <row r="45" spans="1:10" x14ac:dyDescent="0.25">
      <c r="A45" s="466" t="s">
        <v>455</v>
      </c>
      <c r="B45" s="430"/>
      <c r="C45" s="430"/>
      <c r="D45" s="430"/>
      <c r="E45" s="173">
        <v>27862300</v>
      </c>
      <c r="F45" s="173">
        <v>78462958.370000005</v>
      </c>
      <c r="G45" s="173">
        <v>106325258.37</v>
      </c>
      <c r="H45" s="173">
        <v>103474924.84999999</v>
      </c>
      <c r="I45" s="173">
        <v>102445874.79000001</v>
      </c>
      <c r="J45" s="172">
        <v>2850333.52</v>
      </c>
    </row>
    <row r="46" spans="1:10" x14ac:dyDescent="0.25">
      <c r="A46" s="466" t="s">
        <v>454</v>
      </c>
      <c r="B46" s="430"/>
      <c r="C46" s="430"/>
      <c r="D46" s="430"/>
      <c r="E46" s="173">
        <v>0</v>
      </c>
      <c r="F46" s="173">
        <v>41266915.640000001</v>
      </c>
      <c r="G46" s="173">
        <v>41266915.640000001</v>
      </c>
      <c r="H46" s="173">
        <v>41266915.640000001</v>
      </c>
      <c r="I46" s="173">
        <v>41266915.640000001</v>
      </c>
      <c r="J46" s="172">
        <v>0</v>
      </c>
    </row>
    <row r="47" spans="1:10" x14ac:dyDescent="0.25">
      <c r="A47" s="466" t="s">
        <v>453</v>
      </c>
      <c r="B47" s="430"/>
      <c r="C47" s="430"/>
      <c r="D47" s="430"/>
      <c r="E47" s="173">
        <v>0</v>
      </c>
      <c r="F47" s="173">
        <v>0</v>
      </c>
      <c r="G47" s="173">
        <v>0</v>
      </c>
      <c r="H47" s="173">
        <v>0</v>
      </c>
      <c r="I47" s="173">
        <v>0</v>
      </c>
      <c r="J47" s="172">
        <v>0</v>
      </c>
    </row>
    <row r="48" spans="1:10" x14ac:dyDescent="0.25">
      <c r="A48" s="466" t="s">
        <v>452</v>
      </c>
      <c r="B48" s="430"/>
      <c r="C48" s="430"/>
      <c r="D48" s="430"/>
      <c r="E48" s="173">
        <v>0</v>
      </c>
      <c r="F48" s="173">
        <v>13405686.640000001</v>
      </c>
      <c r="G48" s="173">
        <v>13405686.640000001</v>
      </c>
      <c r="H48" s="173">
        <v>1888480</v>
      </c>
      <c r="I48" s="173">
        <v>1888480</v>
      </c>
      <c r="J48" s="172">
        <v>11517206.640000001</v>
      </c>
    </row>
    <row r="49" spans="1:10" x14ac:dyDescent="0.25">
      <c r="A49" s="466" t="s">
        <v>451</v>
      </c>
      <c r="B49" s="430"/>
      <c r="C49" s="430"/>
      <c r="D49" s="430"/>
      <c r="E49" s="173">
        <v>0</v>
      </c>
      <c r="F49" s="173">
        <v>0</v>
      </c>
      <c r="G49" s="173">
        <v>0</v>
      </c>
      <c r="H49" s="173">
        <v>0</v>
      </c>
      <c r="I49" s="173">
        <v>0</v>
      </c>
      <c r="J49" s="172">
        <v>0</v>
      </c>
    </row>
    <row r="50" spans="1:10" ht="26.25" customHeight="1" x14ac:dyDescent="0.25">
      <c r="A50" s="466" t="s">
        <v>450</v>
      </c>
      <c r="B50" s="430"/>
      <c r="C50" s="430"/>
      <c r="D50" s="430"/>
      <c r="E50" s="173">
        <v>102431716</v>
      </c>
      <c r="F50" s="173">
        <v>57011566.670000002</v>
      </c>
      <c r="G50" s="173">
        <v>159443282.66999999</v>
      </c>
      <c r="H50" s="173">
        <v>155029258.27000001</v>
      </c>
      <c r="I50" s="173">
        <v>155008413.06999999</v>
      </c>
      <c r="J50" s="172">
        <v>4414024.4000000004</v>
      </c>
    </row>
    <row r="51" spans="1:10" x14ac:dyDescent="0.25">
      <c r="A51" s="466" t="s">
        <v>449</v>
      </c>
      <c r="B51" s="430"/>
      <c r="C51" s="430"/>
      <c r="D51" s="430"/>
      <c r="E51" s="173">
        <v>10000000</v>
      </c>
      <c r="F51" s="173">
        <v>25070574.510000002</v>
      </c>
      <c r="G51" s="173">
        <v>35070574.509999998</v>
      </c>
      <c r="H51" s="173">
        <v>31951059.850000001</v>
      </c>
      <c r="I51" s="173">
        <v>31951059.850000001</v>
      </c>
      <c r="J51" s="172">
        <v>3119514.66</v>
      </c>
    </row>
    <row r="52" spans="1:10" x14ac:dyDescent="0.25">
      <c r="A52" s="465" t="s">
        <v>168</v>
      </c>
      <c r="B52" s="432"/>
      <c r="C52" s="432"/>
      <c r="D52" s="432"/>
      <c r="E52" s="171" t="s">
        <v>168</v>
      </c>
      <c r="F52" s="171" t="s">
        <v>168</v>
      </c>
      <c r="G52" s="171" t="s">
        <v>168</v>
      </c>
      <c r="H52" s="171" t="s">
        <v>168</v>
      </c>
      <c r="I52" s="171" t="s">
        <v>168</v>
      </c>
      <c r="J52" s="170" t="s">
        <v>168</v>
      </c>
    </row>
    <row r="53" spans="1:10" x14ac:dyDescent="0.25">
      <c r="A53" s="465" t="s">
        <v>448</v>
      </c>
      <c r="B53" s="432"/>
      <c r="C53" s="432"/>
      <c r="D53" s="432"/>
      <c r="E53" s="173">
        <v>8515973128</v>
      </c>
      <c r="F53" s="173">
        <v>2050621568.79</v>
      </c>
      <c r="G53" s="173">
        <v>10566594696.790001</v>
      </c>
      <c r="H53" s="173">
        <v>10397808790.940001</v>
      </c>
      <c r="I53" s="173">
        <v>10396699800.1</v>
      </c>
      <c r="J53" s="172">
        <v>168785905.84999999</v>
      </c>
    </row>
    <row r="54" spans="1:10" x14ac:dyDescent="0.25">
      <c r="A54" s="466" t="s">
        <v>447</v>
      </c>
      <c r="B54" s="430"/>
      <c r="C54" s="430"/>
      <c r="D54" s="430"/>
      <c r="E54" s="173">
        <v>94075000</v>
      </c>
      <c r="F54" s="173">
        <v>-56674300.140000001</v>
      </c>
      <c r="G54" s="173">
        <v>37400699.859999999</v>
      </c>
      <c r="H54" s="173">
        <v>29949576.649999999</v>
      </c>
      <c r="I54" s="173">
        <v>29782931.129999999</v>
      </c>
      <c r="J54" s="172">
        <v>7451123.21</v>
      </c>
    </row>
    <row r="55" spans="1:10" x14ac:dyDescent="0.25">
      <c r="A55" s="466" t="s">
        <v>446</v>
      </c>
      <c r="B55" s="430"/>
      <c r="C55" s="430"/>
      <c r="D55" s="430"/>
      <c r="E55" s="173">
        <v>521021276</v>
      </c>
      <c r="F55" s="173">
        <v>371203984.43000001</v>
      </c>
      <c r="G55" s="173">
        <v>892225260.42999995</v>
      </c>
      <c r="H55" s="173">
        <v>796601299.27999997</v>
      </c>
      <c r="I55" s="173">
        <v>796294938.27999997</v>
      </c>
      <c r="J55" s="172">
        <v>95623961.150000006</v>
      </c>
    </row>
    <row r="56" spans="1:10" x14ac:dyDescent="0.25">
      <c r="A56" s="466" t="s">
        <v>445</v>
      </c>
      <c r="B56" s="430"/>
      <c r="C56" s="430"/>
      <c r="D56" s="430"/>
      <c r="E56" s="173">
        <v>1545278708</v>
      </c>
      <c r="F56" s="173">
        <v>226312397.02000001</v>
      </c>
      <c r="G56" s="173">
        <v>1771591105.02</v>
      </c>
      <c r="H56" s="173">
        <v>1770867031.79</v>
      </c>
      <c r="I56" s="173">
        <v>1770867031.79</v>
      </c>
      <c r="J56" s="172">
        <v>724073.23</v>
      </c>
    </row>
    <row r="57" spans="1:10" ht="27" customHeight="1" x14ac:dyDescent="0.25">
      <c r="A57" s="466" t="s">
        <v>444</v>
      </c>
      <c r="B57" s="430"/>
      <c r="C57" s="430"/>
      <c r="D57" s="430"/>
      <c r="E57" s="173">
        <v>26100000</v>
      </c>
      <c r="F57" s="173">
        <v>310648304.19</v>
      </c>
      <c r="G57" s="173">
        <v>336748304.19</v>
      </c>
      <c r="H57" s="173">
        <v>304165247.5</v>
      </c>
      <c r="I57" s="173">
        <v>304165247.5</v>
      </c>
      <c r="J57" s="172">
        <v>32583056.690000001</v>
      </c>
    </row>
    <row r="58" spans="1:10" x14ac:dyDescent="0.25">
      <c r="A58" s="466" t="s">
        <v>443</v>
      </c>
      <c r="B58" s="430"/>
      <c r="C58" s="430"/>
      <c r="D58" s="430"/>
      <c r="E58" s="173">
        <v>5941479888</v>
      </c>
      <c r="F58" s="173">
        <v>1029873201.87</v>
      </c>
      <c r="G58" s="173">
        <v>6971353089.8699999</v>
      </c>
      <c r="H58" s="173">
        <v>6942726583.25</v>
      </c>
      <c r="I58" s="173">
        <v>6942726583.25</v>
      </c>
      <c r="J58" s="172">
        <v>28626506.620000001</v>
      </c>
    </row>
    <row r="59" spans="1:10" x14ac:dyDescent="0.25">
      <c r="A59" s="466" t="s">
        <v>442</v>
      </c>
      <c r="B59" s="430"/>
      <c r="C59" s="430"/>
      <c r="D59" s="430"/>
      <c r="E59" s="173">
        <v>386718256</v>
      </c>
      <c r="F59" s="173">
        <v>157989706.5</v>
      </c>
      <c r="G59" s="173">
        <v>544707962.5</v>
      </c>
      <c r="H59" s="173">
        <v>540931252.14999998</v>
      </c>
      <c r="I59" s="173">
        <v>540415255.26999998</v>
      </c>
      <c r="J59" s="172">
        <v>3776710.35</v>
      </c>
    </row>
    <row r="60" spans="1:10" x14ac:dyDescent="0.25">
      <c r="A60" s="466" t="s">
        <v>441</v>
      </c>
      <c r="B60" s="430"/>
      <c r="C60" s="430"/>
      <c r="D60" s="430"/>
      <c r="E60" s="173">
        <v>1300000</v>
      </c>
      <c r="F60" s="173">
        <v>11268274.92</v>
      </c>
      <c r="G60" s="173">
        <v>12568274.92</v>
      </c>
      <c r="H60" s="173">
        <v>12567800.32</v>
      </c>
      <c r="I60" s="173">
        <v>12447812.880000001</v>
      </c>
      <c r="J60" s="172">
        <v>474.6</v>
      </c>
    </row>
    <row r="61" spans="1:10" x14ac:dyDescent="0.25">
      <c r="A61" s="465" t="s">
        <v>168</v>
      </c>
      <c r="B61" s="432"/>
      <c r="C61" s="432"/>
      <c r="D61" s="432"/>
      <c r="E61" s="171" t="s">
        <v>168</v>
      </c>
      <c r="F61" s="171" t="s">
        <v>168</v>
      </c>
      <c r="G61" s="171" t="s">
        <v>168</v>
      </c>
      <c r="H61" s="171" t="s">
        <v>168</v>
      </c>
      <c r="I61" s="171" t="s">
        <v>168</v>
      </c>
      <c r="J61" s="170" t="s">
        <v>168</v>
      </c>
    </row>
    <row r="62" spans="1:10" ht="26.25" customHeight="1" x14ac:dyDescent="0.25">
      <c r="A62" s="465" t="s">
        <v>440</v>
      </c>
      <c r="B62" s="432"/>
      <c r="C62" s="432"/>
      <c r="D62" s="432"/>
      <c r="E62" s="173">
        <v>6548598</v>
      </c>
      <c r="F62" s="173">
        <v>829474547.50999999</v>
      </c>
      <c r="G62" s="173">
        <v>836023145.50999999</v>
      </c>
      <c r="H62" s="173">
        <v>777063892.20000005</v>
      </c>
      <c r="I62" s="173">
        <v>777063892.20000005</v>
      </c>
      <c r="J62" s="172">
        <v>58959253.310000002</v>
      </c>
    </row>
    <row r="63" spans="1:10" ht="27.75" customHeight="1" x14ac:dyDescent="0.25">
      <c r="A63" s="466" t="s">
        <v>439</v>
      </c>
      <c r="B63" s="430"/>
      <c r="C63" s="430"/>
      <c r="D63" s="430"/>
      <c r="E63" s="173">
        <v>0</v>
      </c>
      <c r="F63" s="173">
        <v>101271637.81</v>
      </c>
      <c r="G63" s="173">
        <v>101271637.81</v>
      </c>
      <c r="H63" s="173">
        <v>101271637.20999999</v>
      </c>
      <c r="I63" s="173">
        <v>101271637.20999999</v>
      </c>
      <c r="J63" s="172">
        <v>0.6</v>
      </c>
    </row>
    <row r="64" spans="1:10" x14ac:dyDescent="0.25">
      <c r="A64" s="466" t="s">
        <v>438</v>
      </c>
      <c r="B64" s="430"/>
      <c r="C64" s="430"/>
      <c r="D64" s="430"/>
      <c r="E64" s="173">
        <v>0</v>
      </c>
      <c r="F64" s="173">
        <v>72662454.719999999</v>
      </c>
      <c r="G64" s="173">
        <v>72662454.719999999</v>
      </c>
      <c r="H64" s="173">
        <v>72255939.049999997</v>
      </c>
      <c r="I64" s="173">
        <v>72255939.049999997</v>
      </c>
      <c r="J64" s="172">
        <v>406515.67</v>
      </c>
    </row>
    <row r="65" spans="1:10" x14ac:dyDescent="0.25">
      <c r="A65" s="476" t="s">
        <v>437</v>
      </c>
      <c r="B65" s="437"/>
      <c r="C65" s="437"/>
      <c r="D65" s="437"/>
      <c r="E65" s="178">
        <v>0</v>
      </c>
      <c r="F65" s="178">
        <v>0</v>
      </c>
      <c r="G65" s="178">
        <v>0</v>
      </c>
      <c r="H65" s="178">
        <v>0</v>
      </c>
      <c r="I65" s="178">
        <v>0</v>
      </c>
      <c r="J65" s="177">
        <v>0</v>
      </c>
    </row>
    <row r="66" spans="1:10" x14ac:dyDescent="0.25">
      <c r="A66" s="474" t="s">
        <v>436</v>
      </c>
      <c r="B66" s="475"/>
      <c r="C66" s="475"/>
      <c r="D66" s="475"/>
      <c r="E66" s="181">
        <v>0</v>
      </c>
      <c r="F66" s="203">
        <v>0</v>
      </c>
      <c r="G66" s="181">
        <v>0</v>
      </c>
      <c r="H66" s="203">
        <v>0</v>
      </c>
      <c r="I66" s="181">
        <v>0</v>
      </c>
      <c r="J66" s="202">
        <v>0</v>
      </c>
    </row>
    <row r="67" spans="1:10" x14ac:dyDescent="0.25">
      <c r="A67" s="466" t="s">
        <v>435</v>
      </c>
      <c r="B67" s="430"/>
      <c r="C67" s="430"/>
      <c r="D67" s="430"/>
      <c r="E67" s="173">
        <v>0</v>
      </c>
      <c r="F67" s="173">
        <v>0</v>
      </c>
      <c r="G67" s="173">
        <v>0</v>
      </c>
      <c r="H67" s="173">
        <v>0</v>
      </c>
      <c r="I67" s="173">
        <v>0</v>
      </c>
      <c r="J67" s="172">
        <v>0</v>
      </c>
    </row>
    <row r="68" spans="1:10" x14ac:dyDescent="0.25">
      <c r="A68" s="466" t="s">
        <v>434</v>
      </c>
      <c r="B68" s="430"/>
      <c r="C68" s="430"/>
      <c r="D68" s="430"/>
      <c r="E68" s="173">
        <v>6548598</v>
      </c>
      <c r="F68" s="173">
        <v>614668477.98000002</v>
      </c>
      <c r="G68" s="173">
        <v>621217075.98000002</v>
      </c>
      <c r="H68" s="173">
        <v>562672822.63999999</v>
      </c>
      <c r="I68" s="173">
        <v>562672822.63999999</v>
      </c>
      <c r="J68" s="172">
        <v>58544253.340000004</v>
      </c>
    </row>
    <row r="69" spans="1:10" x14ac:dyDescent="0.25">
      <c r="A69" s="466" t="s">
        <v>433</v>
      </c>
      <c r="B69" s="430"/>
      <c r="C69" s="430"/>
      <c r="D69" s="430"/>
      <c r="E69" s="173">
        <v>0</v>
      </c>
      <c r="F69" s="173">
        <v>40059924</v>
      </c>
      <c r="G69" s="173">
        <v>40059924</v>
      </c>
      <c r="H69" s="173">
        <v>40051440.299999997</v>
      </c>
      <c r="I69" s="173">
        <v>40051440.299999997</v>
      </c>
      <c r="J69" s="172">
        <v>8483.7000000000007</v>
      </c>
    </row>
    <row r="70" spans="1:10" x14ac:dyDescent="0.25">
      <c r="A70" s="466" t="s">
        <v>432</v>
      </c>
      <c r="B70" s="430"/>
      <c r="C70" s="430"/>
      <c r="D70" s="430"/>
      <c r="E70" s="173">
        <v>0</v>
      </c>
      <c r="F70" s="173">
        <v>0</v>
      </c>
      <c r="G70" s="173">
        <v>0</v>
      </c>
      <c r="H70" s="173">
        <v>0</v>
      </c>
      <c r="I70" s="173">
        <v>0</v>
      </c>
      <c r="J70" s="172">
        <v>0</v>
      </c>
    </row>
    <row r="71" spans="1:10" ht="18.75" customHeight="1" x14ac:dyDescent="0.25">
      <c r="A71" s="466" t="s">
        <v>431</v>
      </c>
      <c r="B71" s="430"/>
      <c r="C71" s="430"/>
      <c r="D71" s="430"/>
      <c r="E71" s="173">
        <v>0</v>
      </c>
      <c r="F71" s="173">
        <v>812053</v>
      </c>
      <c r="G71" s="173">
        <v>812053</v>
      </c>
      <c r="H71" s="173">
        <v>812053</v>
      </c>
      <c r="I71" s="173">
        <v>812053</v>
      </c>
      <c r="J71" s="172">
        <v>0</v>
      </c>
    </row>
    <row r="72" spans="1:10" x14ac:dyDescent="0.25">
      <c r="A72" s="465" t="s">
        <v>168</v>
      </c>
      <c r="B72" s="432"/>
      <c r="C72" s="432"/>
      <c r="D72" s="432"/>
      <c r="E72" s="171" t="s">
        <v>168</v>
      </c>
      <c r="F72" s="171" t="s">
        <v>168</v>
      </c>
      <c r="G72" s="171" t="s">
        <v>168</v>
      </c>
      <c r="H72" s="171" t="s">
        <v>168</v>
      </c>
      <c r="I72" s="171" t="s">
        <v>168</v>
      </c>
      <c r="J72" s="170" t="s">
        <v>168</v>
      </c>
    </row>
    <row r="73" spans="1:10" ht="30" customHeight="1" x14ac:dyDescent="0.25">
      <c r="A73" s="465" t="s">
        <v>430</v>
      </c>
      <c r="B73" s="432"/>
      <c r="C73" s="432"/>
      <c r="D73" s="432"/>
      <c r="E73" s="173">
        <v>1299145519</v>
      </c>
      <c r="F73" s="173">
        <v>212005721.37</v>
      </c>
      <c r="G73" s="173">
        <v>1511151240.3699999</v>
      </c>
      <c r="H73" s="173">
        <v>1510959906.4300001</v>
      </c>
      <c r="I73" s="173">
        <v>1510959906.4300001</v>
      </c>
      <c r="J73" s="172">
        <v>191333.94</v>
      </c>
    </row>
    <row r="74" spans="1:10" ht="33" customHeight="1" x14ac:dyDescent="0.25">
      <c r="A74" s="466" t="s">
        <v>429</v>
      </c>
      <c r="B74" s="430"/>
      <c r="C74" s="430"/>
      <c r="D74" s="430"/>
      <c r="E74" s="173">
        <v>0</v>
      </c>
      <c r="F74" s="173">
        <v>0</v>
      </c>
      <c r="G74" s="173">
        <v>0</v>
      </c>
      <c r="H74" s="173">
        <v>0</v>
      </c>
      <c r="I74" s="173">
        <v>0</v>
      </c>
      <c r="J74" s="172">
        <v>0</v>
      </c>
    </row>
    <row r="75" spans="1:10" ht="40.5" customHeight="1" x14ac:dyDescent="0.25">
      <c r="A75" s="466" t="s">
        <v>428</v>
      </c>
      <c r="B75" s="430"/>
      <c r="C75" s="430"/>
      <c r="D75" s="430"/>
      <c r="E75" s="173">
        <v>1299145519</v>
      </c>
      <c r="F75" s="173">
        <v>183277094.78</v>
      </c>
      <c r="G75" s="173">
        <v>1482422613.78</v>
      </c>
      <c r="H75" s="173">
        <v>1482231279.8399999</v>
      </c>
      <c r="I75" s="173">
        <v>1482231279.8399999</v>
      </c>
      <c r="J75" s="172">
        <v>191333.94</v>
      </c>
    </row>
    <row r="76" spans="1:10" x14ac:dyDescent="0.25">
      <c r="A76" s="466" t="s">
        <v>427</v>
      </c>
      <c r="B76" s="430"/>
      <c r="C76" s="430"/>
      <c r="D76" s="430"/>
      <c r="E76" s="173">
        <v>0</v>
      </c>
      <c r="F76" s="173">
        <v>0</v>
      </c>
      <c r="G76" s="173">
        <v>0</v>
      </c>
      <c r="H76" s="173">
        <v>0</v>
      </c>
      <c r="I76" s="173">
        <v>0</v>
      </c>
      <c r="J76" s="172">
        <v>0</v>
      </c>
    </row>
    <row r="77" spans="1:10" x14ac:dyDescent="0.25">
      <c r="A77" s="466" t="s">
        <v>426</v>
      </c>
      <c r="B77" s="430"/>
      <c r="C77" s="430"/>
      <c r="D77" s="430"/>
      <c r="E77" s="173">
        <v>0</v>
      </c>
      <c r="F77" s="173">
        <v>28728626.59</v>
      </c>
      <c r="G77" s="173">
        <v>28728626.59</v>
      </c>
      <c r="H77" s="173">
        <v>28728626.59</v>
      </c>
      <c r="I77" s="173">
        <v>28728626.59</v>
      </c>
      <c r="J77" s="172">
        <v>0</v>
      </c>
    </row>
    <row r="78" spans="1:10" x14ac:dyDescent="0.25">
      <c r="A78" s="465" t="s">
        <v>168</v>
      </c>
      <c r="B78" s="432"/>
      <c r="C78" s="432"/>
      <c r="D78" s="432"/>
      <c r="E78" s="171" t="s">
        <v>168</v>
      </c>
      <c r="F78" s="171" t="s">
        <v>168</v>
      </c>
      <c r="G78" s="171" t="s">
        <v>168</v>
      </c>
      <c r="H78" s="171" t="s">
        <v>168</v>
      </c>
      <c r="I78" s="171" t="s">
        <v>168</v>
      </c>
      <c r="J78" s="170" t="s">
        <v>168</v>
      </c>
    </row>
    <row r="79" spans="1:10" x14ac:dyDescent="0.25">
      <c r="A79" s="477" t="s">
        <v>311</v>
      </c>
      <c r="B79" s="478"/>
      <c r="C79" s="478"/>
      <c r="D79" s="478"/>
      <c r="E79" s="201">
        <v>19590991957</v>
      </c>
      <c r="F79" s="201">
        <v>6299971397.96</v>
      </c>
      <c r="G79" s="201">
        <v>25890963354.959999</v>
      </c>
      <c r="H79" s="201">
        <v>25153667168.169998</v>
      </c>
      <c r="I79" s="201">
        <v>24695216785.02</v>
      </c>
      <c r="J79" s="200">
        <v>737296186.78999996</v>
      </c>
    </row>
    <row r="115" spans="2:10" x14ac:dyDescent="0.25">
      <c r="B115" s="189"/>
      <c r="C115" s="189"/>
      <c r="D115" s="189"/>
      <c r="E115" s="188"/>
      <c r="F115" s="188"/>
      <c r="G115" s="188"/>
      <c r="H115" s="188"/>
      <c r="I115" s="188"/>
      <c r="J115" s="188"/>
    </row>
    <row r="116" spans="2:10" x14ac:dyDescent="0.25">
      <c r="D116" s="166"/>
      <c r="E116" s="166"/>
      <c r="F116" s="166"/>
      <c r="G116" s="166"/>
      <c r="H116" s="167"/>
      <c r="I116" s="166"/>
      <c r="J116" s="166"/>
    </row>
    <row r="117" spans="2:10" x14ac:dyDescent="0.25">
      <c r="D117" s="166"/>
      <c r="E117" s="166"/>
      <c r="F117" s="166"/>
      <c r="G117" s="166"/>
      <c r="H117" s="166"/>
      <c r="I117" s="166"/>
      <c r="J117" s="166"/>
    </row>
    <row r="118" spans="2:10" x14ac:dyDescent="0.25">
      <c r="D118" s="166"/>
      <c r="E118" s="166"/>
      <c r="F118" s="166"/>
      <c r="G118" s="166"/>
      <c r="H118" s="166"/>
      <c r="I118" s="166"/>
      <c r="J118" s="166"/>
    </row>
    <row r="119" spans="2:10" x14ac:dyDescent="0.25">
      <c r="D119" s="166"/>
      <c r="E119" s="166"/>
      <c r="F119" s="166"/>
      <c r="G119" s="166"/>
      <c r="H119" s="166"/>
      <c r="I119" s="166"/>
      <c r="J119" s="166"/>
    </row>
  </sheetData>
  <mergeCells count="79">
    <mergeCell ref="A78:D78"/>
    <mergeCell ref="A79:D79"/>
    <mergeCell ref="A76:D76"/>
    <mergeCell ref="A77:D77"/>
    <mergeCell ref="A74:D74"/>
    <mergeCell ref="A75:D75"/>
    <mergeCell ref="A72:D72"/>
    <mergeCell ref="A73:D73"/>
    <mergeCell ref="A70:D70"/>
    <mergeCell ref="A71:D71"/>
    <mergeCell ref="A68:D68"/>
    <mergeCell ref="A69:D69"/>
    <mergeCell ref="A66:D66"/>
    <mergeCell ref="A67:D67"/>
    <mergeCell ref="A64:D64"/>
    <mergeCell ref="A65:D65"/>
    <mergeCell ref="A62:D62"/>
    <mergeCell ref="A63:D63"/>
    <mergeCell ref="A60:D60"/>
    <mergeCell ref="A61:D61"/>
    <mergeCell ref="A58:D58"/>
    <mergeCell ref="A59:D59"/>
    <mergeCell ref="A56:D56"/>
    <mergeCell ref="A57:D57"/>
    <mergeCell ref="A54:D54"/>
    <mergeCell ref="A55:D55"/>
    <mergeCell ref="A52:D52"/>
    <mergeCell ref="A53:D53"/>
    <mergeCell ref="A50:D50"/>
    <mergeCell ref="A51:D51"/>
    <mergeCell ref="A48:D48"/>
    <mergeCell ref="A49:D49"/>
    <mergeCell ref="A46:D46"/>
    <mergeCell ref="A47:D47"/>
    <mergeCell ref="A44:D44"/>
    <mergeCell ref="A45:D45"/>
    <mergeCell ref="A42:D42"/>
    <mergeCell ref="A43:D43"/>
    <mergeCell ref="A40:D40"/>
    <mergeCell ref="A41:D41"/>
    <mergeCell ref="A38:D38"/>
    <mergeCell ref="A39:D39"/>
    <mergeCell ref="A36:D36"/>
    <mergeCell ref="A37:D37"/>
    <mergeCell ref="A34:D34"/>
    <mergeCell ref="A35:D35"/>
    <mergeCell ref="A32:D32"/>
    <mergeCell ref="A33:D33"/>
    <mergeCell ref="A30:D30"/>
    <mergeCell ref="A31:D31"/>
    <mergeCell ref="A28:D28"/>
    <mergeCell ref="A29:D29"/>
    <mergeCell ref="A26:D26"/>
    <mergeCell ref="A27:D27"/>
    <mergeCell ref="A24:D24"/>
    <mergeCell ref="A25:D25"/>
    <mergeCell ref="A22:D22"/>
    <mergeCell ref="A23:D23"/>
    <mergeCell ref="A20:D20"/>
    <mergeCell ref="A21:D21"/>
    <mergeCell ref="A18:D18"/>
    <mergeCell ref="A19:D19"/>
    <mergeCell ref="A16:D16"/>
    <mergeCell ref="A17:D17"/>
    <mergeCell ref="A14:D14"/>
    <mergeCell ref="A15:D15"/>
    <mergeCell ref="A12:D12"/>
    <mergeCell ref="A13:D13"/>
    <mergeCell ref="A10:D10"/>
    <mergeCell ref="A11:D11"/>
    <mergeCell ref="A8:D8"/>
    <mergeCell ref="A9:D9"/>
    <mergeCell ref="J3:J4"/>
    <mergeCell ref="A1:J1"/>
    <mergeCell ref="A6:D6"/>
    <mergeCell ref="A7:D7"/>
    <mergeCell ref="A5:D5"/>
    <mergeCell ref="A3:D4"/>
    <mergeCell ref="E3:I3"/>
  </mergeCells>
  <pageMargins left="0.39370078740157483" right="0.39370078740157483" top="0.51181102362204722" bottom="0.51181102362204722" header="0.19685039370078741" footer="0.19685039370078741"/>
  <pageSetup scale="61" fitToHeight="0"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F06B8-D148-4A88-9F58-1E7FF700E465}">
  <sheetPr>
    <pageSetUpPr fitToPage="1"/>
  </sheetPr>
  <dimension ref="A1:L85"/>
  <sheetViews>
    <sheetView zoomScale="85" zoomScaleNormal="85" workbookViewId="0">
      <selection activeCell="E37" sqref="E37"/>
    </sheetView>
  </sheetViews>
  <sheetFormatPr baseColWidth="10" defaultRowHeight="15" x14ac:dyDescent="0.25"/>
  <cols>
    <col min="1" max="1" width="6" customWidth="1"/>
    <col min="2" max="2" width="4.7109375" style="206" customWidth="1"/>
    <col min="3" max="3" width="46.28515625" style="206" customWidth="1"/>
    <col min="4" max="4" width="23.85546875" style="205" customWidth="1"/>
    <col min="5" max="5" width="21.28515625" style="205" bestFit="1" customWidth="1"/>
    <col min="6" max="6" width="25" style="205" customWidth="1"/>
    <col min="7" max="7" width="23.28515625" style="205" bestFit="1" customWidth="1"/>
    <col min="8" max="8" width="25.42578125" style="205" customWidth="1"/>
    <col min="9" max="9" width="23.140625" style="205" customWidth="1"/>
    <col min="10" max="10" width="6.28515625" customWidth="1"/>
    <col min="11" max="11" width="20.140625" bestFit="1" customWidth="1"/>
    <col min="12" max="12" width="22" bestFit="1" customWidth="1"/>
  </cols>
  <sheetData>
    <row r="1" spans="1:12" ht="12" customHeight="1" thickBot="1" x14ac:dyDescent="0.3"/>
    <row r="2" spans="1:12" ht="19.899999999999999" customHeight="1" x14ac:dyDescent="0.25">
      <c r="A2" s="490"/>
      <c r="B2" s="491"/>
      <c r="C2" s="491"/>
      <c r="D2" s="491"/>
      <c r="E2" s="491"/>
      <c r="F2" s="491"/>
      <c r="G2" s="491"/>
      <c r="H2" s="491"/>
      <c r="I2" s="492"/>
      <c r="J2" s="63"/>
    </row>
    <row r="3" spans="1:12" ht="19.899999999999999" customHeight="1" x14ac:dyDescent="0.25">
      <c r="A3" s="493" t="s">
        <v>489</v>
      </c>
      <c r="B3" s="494"/>
      <c r="C3" s="494"/>
      <c r="D3" s="494"/>
      <c r="E3" s="494"/>
      <c r="F3" s="494"/>
      <c r="G3" s="494"/>
      <c r="H3" s="494"/>
      <c r="I3" s="495"/>
      <c r="J3" s="63"/>
    </row>
    <row r="4" spans="1:12" ht="16.149999999999999" customHeight="1" x14ac:dyDescent="0.25">
      <c r="A4" s="493" t="s">
        <v>488</v>
      </c>
      <c r="B4" s="494"/>
      <c r="C4" s="494"/>
      <c r="D4" s="494"/>
      <c r="E4" s="494"/>
      <c r="F4" s="494"/>
      <c r="G4" s="494"/>
      <c r="H4" s="494"/>
      <c r="I4" s="495"/>
      <c r="J4" s="63"/>
    </row>
    <row r="5" spans="1:12" ht="18" customHeight="1" x14ac:dyDescent="0.25">
      <c r="A5" s="493" t="s">
        <v>487</v>
      </c>
      <c r="B5" s="494"/>
      <c r="C5" s="494"/>
      <c r="D5" s="494"/>
      <c r="E5" s="494"/>
      <c r="F5" s="494"/>
      <c r="G5" s="494"/>
      <c r="H5" s="494"/>
      <c r="I5" s="495"/>
      <c r="J5" s="63"/>
    </row>
    <row r="6" spans="1:12" ht="16.899999999999999" customHeight="1" x14ac:dyDescent="0.25">
      <c r="A6" s="493" t="s">
        <v>486</v>
      </c>
      <c r="B6" s="494"/>
      <c r="C6" s="494"/>
      <c r="D6" s="494"/>
      <c r="E6" s="494"/>
      <c r="F6" s="494"/>
      <c r="G6" s="494"/>
      <c r="H6" s="494"/>
      <c r="I6" s="495"/>
      <c r="J6" s="63"/>
    </row>
    <row r="7" spans="1:12" ht="15.75" customHeight="1" x14ac:dyDescent="0.25">
      <c r="A7" s="493" t="s">
        <v>1</v>
      </c>
      <c r="B7" s="494"/>
      <c r="C7" s="494"/>
      <c r="D7" s="494"/>
      <c r="E7" s="494"/>
      <c r="F7" s="494"/>
      <c r="G7" s="494"/>
      <c r="H7" s="494"/>
      <c r="I7" s="495"/>
      <c r="J7" s="63"/>
    </row>
    <row r="8" spans="1:12" ht="22.15" customHeight="1" x14ac:dyDescent="0.25">
      <c r="A8" s="275"/>
      <c r="B8" s="274"/>
      <c r="C8" s="274"/>
      <c r="D8" s="274"/>
      <c r="E8" s="274"/>
      <c r="F8" s="274"/>
      <c r="G8" s="274"/>
      <c r="H8" s="274"/>
      <c r="I8" s="273"/>
      <c r="J8" s="63"/>
    </row>
    <row r="9" spans="1:12" ht="9" customHeight="1" x14ac:dyDescent="0.25">
      <c r="A9" s="272"/>
      <c r="B9" s="271"/>
      <c r="C9" s="271"/>
      <c r="D9" s="270"/>
      <c r="E9" s="270"/>
      <c r="F9" s="270"/>
      <c r="G9" s="270"/>
      <c r="H9" s="270"/>
      <c r="I9" s="269"/>
      <c r="J9" s="63"/>
    </row>
    <row r="10" spans="1:12" ht="16.5" customHeight="1" x14ac:dyDescent="0.25">
      <c r="A10" s="479" t="s">
        <v>2</v>
      </c>
      <c r="B10" s="480"/>
      <c r="C10" s="481"/>
      <c r="D10" s="485" t="s">
        <v>393</v>
      </c>
      <c r="E10" s="486"/>
      <c r="F10" s="486"/>
      <c r="G10" s="486"/>
      <c r="H10" s="487"/>
      <c r="I10" s="488" t="s">
        <v>485</v>
      </c>
      <c r="J10" s="63"/>
    </row>
    <row r="11" spans="1:12" ht="27" customHeight="1" x14ac:dyDescent="0.25">
      <c r="A11" s="482"/>
      <c r="B11" s="483"/>
      <c r="C11" s="484"/>
      <c r="D11" s="267" t="s">
        <v>6</v>
      </c>
      <c r="E11" s="268" t="s">
        <v>391</v>
      </c>
      <c r="F11" s="267" t="s">
        <v>172</v>
      </c>
      <c r="G11" s="267" t="s">
        <v>4</v>
      </c>
      <c r="H11" s="267" t="s">
        <v>22</v>
      </c>
      <c r="I11" s="489"/>
      <c r="J11" s="63"/>
    </row>
    <row r="12" spans="1:12" x14ac:dyDescent="0.25">
      <c r="A12" s="266"/>
      <c r="B12" s="265"/>
      <c r="C12" s="264"/>
      <c r="D12" s="228"/>
      <c r="E12" s="263"/>
      <c r="F12" s="228"/>
      <c r="G12" s="263"/>
      <c r="H12" s="228"/>
      <c r="I12" s="262"/>
      <c r="J12" s="63"/>
      <c r="K12" s="261"/>
    </row>
    <row r="13" spans="1:12" x14ac:dyDescent="0.25">
      <c r="A13" s="218" t="s">
        <v>484</v>
      </c>
      <c r="B13" s="217"/>
      <c r="C13" s="216"/>
      <c r="D13" s="260">
        <v>2519742641</v>
      </c>
      <c r="E13" s="260">
        <v>-3.166496753692627E-8</v>
      </c>
      <c r="F13" s="260">
        <v>2519742641</v>
      </c>
      <c r="G13" s="260">
        <v>2204852794.2299991</v>
      </c>
      <c r="H13" s="260">
        <v>2193558454.2300005</v>
      </c>
      <c r="I13" s="259">
        <v>314889846.77000082</v>
      </c>
      <c r="J13" s="63"/>
    </row>
    <row r="14" spans="1:12" s="244" customFormat="1" x14ac:dyDescent="0.25">
      <c r="A14" s="218"/>
      <c r="B14" s="240"/>
      <c r="C14" s="239"/>
      <c r="D14" s="234"/>
      <c r="E14" s="258"/>
      <c r="F14" s="257"/>
      <c r="G14" s="235"/>
      <c r="H14" s="234"/>
      <c r="I14" s="255"/>
      <c r="J14" s="245"/>
      <c r="L14" s="241"/>
    </row>
    <row r="15" spans="1:12" x14ac:dyDescent="0.25">
      <c r="A15" s="218" t="s">
        <v>472</v>
      </c>
      <c r="B15" s="217"/>
      <c r="C15" s="216"/>
      <c r="D15" s="230">
        <v>1620717185</v>
      </c>
      <c r="E15" s="243">
        <v>61421864.99999997</v>
      </c>
      <c r="F15" s="230">
        <v>1682139050</v>
      </c>
      <c r="G15" s="231">
        <v>1518180878.5499988</v>
      </c>
      <c r="H15" s="230">
        <v>1510766929.1399994</v>
      </c>
      <c r="I15" s="227">
        <f>F15-G15</f>
        <v>163958171.45000124</v>
      </c>
      <c r="J15" s="63"/>
      <c r="K15" s="205"/>
      <c r="L15" s="205"/>
    </row>
    <row r="16" spans="1:12" s="244" customFormat="1" x14ac:dyDescent="0.25">
      <c r="A16" s="218"/>
      <c r="B16" s="254"/>
      <c r="C16" s="253"/>
      <c r="D16" s="230"/>
      <c r="E16" s="243"/>
      <c r="F16" s="256"/>
      <c r="G16" s="231"/>
      <c r="H16" s="230"/>
      <c r="I16" s="255"/>
      <c r="J16" s="245"/>
      <c r="L16" s="241"/>
    </row>
    <row r="17" spans="1:12" x14ac:dyDescent="0.25">
      <c r="A17" s="218" t="s">
        <v>471</v>
      </c>
      <c r="B17" s="226"/>
      <c r="C17" s="247"/>
      <c r="D17" s="230">
        <v>96087720</v>
      </c>
      <c r="E17" s="243">
        <v>-61271659.219999999</v>
      </c>
      <c r="F17" s="230">
        <v>34816060.780000038</v>
      </c>
      <c r="G17" s="231">
        <v>104498679.59999993</v>
      </c>
      <c r="H17" s="230">
        <v>103517261.85000007</v>
      </c>
      <c r="I17" s="229">
        <f>F17-G17</f>
        <v>-69682618.819999903</v>
      </c>
      <c r="J17" s="63"/>
      <c r="L17" s="241"/>
    </row>
    <row r="18" spans="1:12" s="244" customFormat="1" x14ac:dyDescent="0.25">
      <c r="A18" s="218"/>
      <c r="B18" s="254"/>
      <c r="C18" s="253"/>
      <c r="D18" s="230"/>
      <c r="E18" s="231"/>
      <c r="F18" s="230"/>
      <c r="G18" s="231"/>
      <c r="H18" s="230"/>
      <c r="I18" s="227"/>
      <c r="J18" s="245"/>
      <c r="K18" s="241"/>
      <c r="L18" s="241"/>
    </row>
    <row r="19" spans="1:12" x14ac:dyDescent="0.25">
      <c r="A19" s="218" t="s">
        <v>470</v>
      </c>
      <c r="B19" s="226"/>
      <c r="C19" s="247"/>
      <c r="D19" s="248">
        <v>258062258</v>
      </c>
      <c r="E19" s="248">
        <v>10051305.089999996</v>
      </c>
      <c r="F19" s="248">
        <v>268113563.08999997</v>
      </c>
      <c r="G19" s="248">
        <v>142579329.17000002</v>
      </c>
      <c r="H19" s="248">
        <v>141953869.48000005</v>
      </c>
      <c r="I19" s="213">
        <v>125534233.91999996</v>
      </c>
      <c r="J19" s="63"/>
      <c r="L19" s="241"/>
    </row>
    <row r="20" spans="1:12" hidden="1" x14ac:dyDescent="0.25">
      <c r="A20" s="221"/>
      <c r="B20" s="252" t="s">
        <v>483</v>
      </c>
      <c r="C20" s="251" t="s">
        <v>482</v>
      </c>
      <c r="D20" s="249" t="s">
        <v>481</v>
      </c>
      <c r="E20" s="250"/>
      <c r="F20" s="249"/>
      <c r="G20" s="250"/>
      <c r="H20" s="249"/>
      <c r="I20" s="227"/>
      <c r="J20" s="63"/>
      <c r="L20" s="241"/>
    </row>
    <row r="21" spans="1:12" hidden="1" x14ac:dyDescent="0.25">
      <c r="A21" s="221"/>
      <c r="B21" s="226" t="s">
        <v>480</v>
      </c>
      <c r="C21" s="247" t="s">
        <v>479</v>
      </c>
      <c r="D21" s="230">
        <v>125507123</v>
      </c>
      <c r="E21" s="231"/>
      <c r="F21" s="230"/>
      <c r="G21" s="231"/>
      <c r="H21" s="230"/>
      <c r="I21" s="227"/>
      <c r="J21" s="63"/>
      <c r="L21" s="241"/>
    </row>
    <row r="22" spans="1:12" hidden="1" x14ac:dyDescent="0.25">
      <c r="A22" s="221"/>
      <c r="B22" s="226" t="s">
        <v>478</v>
      </c>
      <c r="C22" s="247" t="s">
        <v>477</v>
      </c>
      <c r="D22" s="230">
        <v>3093120</v>
      </c>
      <c r="E22" s="231"/>
      <c r="F22" s="230"/>
      <c r="G22" s="231"/>
      <c r="H22" s="230"/>
      <c r="I22" s="227"/>
      <c r="J22" s="63"/>
      <c r="L22" s="241"/>
    </row>
    <row r="23" spans="1:12" hidden="1" x14ac:dyDescent="0.25">
      <c r="A23" s="221"/>
      <c r="B23" s="226" t="s">
        <v>476</v>
      </c>
      <c r="C23" s="247" t="s">
        <v>475</v>
      </c>
      <c r="D23" s="230">
        <v>937801</v>
      </c>
      <c r="E23" s="231"/>
      <c r="F23" s="230"/>
      <c r="G23" s="231"/>
      <c r="H23" s="230"/>
      <c r="I23" s="227"/>
      <c r="J23" s="63"/>
      <c r="L23" s="241"/>
    </row>
    <row r="24" spans="1:12" hidden="1" x14ac:dyDescent="0.25">
      <c r="A24" s="221"/>
      <c r="B24" s="226"/>
      <c r="C24" s="247"/>
      <c r="D24" s="230">
        <f>SUM(D21:D23)</f>
        <v>129538044</v>
      </c>
      <c r="E24" s="231"/>
      <c r="F24" s="230"/>
      <c r="G24" s="231"/>
      <c r="H24" s="230"/>
      <c r="I24" s="227"/>
      <c r="J24" s="63"/>
      <c r="L24" s="241"/>
    </row>
    <row r="25" spans="1:12" hidden="1" x14ac:dyDescent="0.25">
      <c r="A25" s="221"/>
      <c r="B25" s="226" t="s">
        <v>474</v>
      </c>
      <c r="C25" s="247"/>
      <c r="D25" s="230"/>
      <c r="E25" s="231"/>
      <c r="F25" s="230"/>
      <c r="G25" s="231"/>
      <c r="H25" s="230"/>
      <c r="I25" s="227"/>
      <c r="J25" s="63"/>
      <c r="L25" s="241"/>
    </row>
    <row r="26" spans="1:12" x14ac:dyDescent="0.25">
      <c r="A26" s="221"/>
      <c r="B26" s="226"/>
      <c r="C26" s="247"/>
      <c r="D26" s="230"/>
      <c r="E26" s="231"/>
      <c r="F26" s="228"/>
      <c r="G26" s="231"/>
      <c r="H26" s="230"/>
      <c r="I26" s="227"/>
      <c r="J26" s="63"/>
      <c r="L26" s="241"/>
    </row>
    <row r="27" spans="1:12" x14ac:dyDescent="0.25">
      <c r="A27" s="221"/>
      <c r="B27" s="226" t="s">
        <v>469</v>
      </c>
      <c r="C27" s="247"/>
      <c r="D27" s="230">
        <v>52415098</v>
      </c>
      <c r="E27" s="248">
        <v>6269810.6400000034</v>
      </c>
      <c r="F27" s="230">
        <v>58684908.640000001</v>
      </c>
      <c r="G27" s="231">
        <v>43755322.019999996</v>
      </c>
      <c r="H27" s="230">
        <v>43573179.31000001</v>
      </c>
      <c r="I27" s="227">
        <f>F27-G27</f>
        <v>14929586.620000005</v>
      </c>
      <c r="J27" s="63"/>
      <c r="K27" s="242"/>
      <c r="L27" s="241"/>
    </row>
    <row r="28" spans="1:12" s="244" customFormat="1" x14ac:dyDescent="0.25">
      <c r="A28" s="218"/>
      <c r="B28" s="217" t="s">
        <v>468</v>
      </c>
      <c r="C28" s="247"/>
      <c r="D28" s="230">
        <v>205647160</v>
      </c>
      <c r="E28" s="243">
        <v>3781494.4499999927</v>
      </c>
      <c r="F28" s="230">
        <v>209428654.44999999</v>
      </c>
      <c r="G28" s="231">
        <v>98824007.150000036</v>
      </c>
      <c r="H28" s="230">
        <v>98380690.170000046</v>
      </c>
      <c r="I28" s="246">
        <f>F28-G28</f>
        <v>110604647.29999995</v>
      </c>
      <c r="J28" s="245"/>
      <c r="L28" s="241"/>
    </row>
    <row r="29" spans="1:12" s="244" customFormat="1" x14ac:dyDescent="0.25">
      <c r="A29" s="218"/>
      <c r="B29" s="217"/>
      <c r="C29" s="216"/>
      <c r="D29" s="230"/>
      <c r="E29" s="231"/>
      <c r="F29" s="230"/>
      <c r="G29" s="231"/>
      <c r="H29" s="230"/>
      <c r="I29" s="227"/>
      <c r="J29" s="245"/>
      <c r="K29" s="241"/>
      <c r="L29" s="241"/>
    </row>
    <row r="30" spans="1:12" x14ac:dyDescent="0.25">
      <c r="A30" s="225" t="s">
        <v>467</v>
      </c>
      <c r="B30" s="217"/>
      <c r="C30" s="216"/>
      <c r="D30" s="230">
        <v>544875478</v>
      </c>
      <c r="E30" s="243">
        <v>-10201510.869999999</v>
      </c>
      <c r="F30" s="230">
        <v>534673967.13</v>
      </c>
      <c r="G30" s="231">
        <v>439593906.91000044</v>
      </c>
      <c r="H30" s="230">
        <v>437320393.76000088</v>
      </c>
      <c r="I30" s="227">
        <f>F30-G30</f>
        <v>95080060.219999552</v>
      </c>
      <c r="J30" s="63"/>
      <c r="L30" s="241"/>
    </row>
    <row r="31" spans="1:12" x14ac:dyDescent="0.25">
      <c r="A31" s="221"/>
      <c r="B31" s="217"/>
      <c r="C31" s="216"/>
      <c r="D31" s="230"/>
      <c r="E31" s="231"/>
      <c r="F31" s="230"/>
      <c r="G31" s="231"/>
      <c r="H31" s="230"/>
      <c r="I31" s="227"/>
      <c r="J31" s="63"/>
      <c r="L31" s="241"/>
    </row>
    <row r="32" spans="1:12" x14ac:dyDescent="0.25">
      <c r="A32" s="218" t="s">
        <v>466</v>
      </c>
      <c r="B32" s="240"/>
      <c r="C32" s="239"/>
      <c r="D32" s="214">
        <v>0</v>
      </c>
      <c r="E32" s="214">
        <v>0</v>
      </c>
      <c r="F32" s="214">
        <v>0</v>
      </c>
      <c r="G32" s="214">
        <v>0</v>
      </c>
      <c r="H32" s="214">
        <v>0</v>
      </c>
      <c r="I32" s="227">
        <v>0</v>
      </c>
      <c r="J32" s="63"/>
      <c r="K32" s="242"/>
      <c r="L32" s="241"/>
    </row>
    <row r="33" spans="1:12" x14ac:dyDescent="0.25">
      <c r="A33" s="218" t="s">
        <v>465</v>
      </c>
      <c r="B33" s="240"/>
      <c r="C33" s="239"/>
      <c r="D33" s="230"/>
      <c r="E33" s="231"/>
      <c r="F33" s="230"/>
      <c r="G33" s="231"/>
      <c r="H33" s="230"/>
      <c r="I33" s="227"/>
      <c r="J33" s="63"/>
      <c r="K33" s="238"/>
      <c r="L33" s="241"/>
    </row>
    <row r="34" spans="1:12" x14ac:dyDescent="0.25">
      <c r="A34" s="218" t="s">
        <v>464</v>
      </c>
      <c r="B34" s="240"/>
      <c r="C34" s="239"/>
      <c r="D34" s="230"/>
      <c r="E34" s="231"/>
      <c r="F34" s="230"/>
      <c r="G34" s="231"/>
      <c r="H34" s="230"/>
      <c r="I34" s="227"/>
      <c r="J34" s="63"/>
      <c r="K34" s="238"/>
    </row>
    <row r="35" spans="1:12" x14ac:dyDescent="0.25">
      <c r="A35" s="221"/>
      <c r="B35" s="217" t="s">
        <v>463</v>
      </c>
      <c r="C35" s="216"/>
      <c r="D35" s="214">
        <v>0</v>
      </c>
      <c r="E35" s="214">
        <v>0</v>
      </c>
      <c r="F35" s="214">
        <v>0</v>
      </c>
      <c r="G35" s="214">
        <v>0</v>
      </c>
      <c r="H35" s="214">
        <v>0</v>
      </c>
      <c r="I35" s="227">
        <v>0</v>
      </c>
      <c r="J35" s="63"/>
    </row>
    <row r="36" spans="1:12" x14ac:dyDescent="0.25">
      <c r="A36" s="221"/>
      <c r="B36" s="217" t="s">
        <v>462</v>
      </c>
      <c r="C36" s="216"/>
      <c r="D36" s="214">
        <v>0</v>
      </c>
      <c r="E36" s="214">
        <v>0</v>
      </c>
      <c r="F36" s="214">
        <v>0</v>
      </c>
      <c r="G36" s="214">
        <v>0</v>
      </c>
      <c r="H36" s="214">
        <v>0</v>
      </c>
      <c r="I36" s="227">
        <v>0</v>
      </c>
      <c r="J36" s="63"/>
    </row>
    <row r="37" spans="1:12" x14ac:dyDescent="0.25">
      <c r="A37" s="221"/>
      <c r="B37" s="217"/>
      <c r="C37" s="216"/>
      <c r="D37" s="230"/>
      <c r="E37" s="231"/>
      <c r="F37" s="230"/>
      <c r="G37" s="231"/>
      <c r="H37" s="230"/>
      <c r="I37" s="227"/>
      <c r="J37" s="63"/>
    </row>
    <row r="38" spans="1:12" x14ac:dyDescent="0.25">
      <c r="A38" s="218" t="s">
        <v>461</v>
      </c>
      <c r="B38" s="217"/>
      <c r="C38" s="216"/>
      <c r="D38" s="214">
        <v>0</v>
      </c>
      <c r="E38" s="214">
        <v>0</v>
      </c>
      <c r="F38" s="214">
        <v>0</v>
      </c>
      <c r="G38" s="214">
        <v>0</v>
      </c>
      <c r="H38" s="214">
        <v>0</v>
      </c>
      <c r="I38" s="227">
        <v>0</v>
      </c>
      <c r="J38" s="63"/>
    </row>
    <row r="39" spans="1:12" x14ac:dyDescent="0.25">
      <c r="A39" s="221"/>
      <c r="B39" s="217"/>
      <c r="C39" s="216"/>
      <c r="D39" s="230"/>
      <c r="E39" s="231"/>
      <c r="F39" s="230"/>
      <c r="G39" s="231"/>
      <c r="H39" s="230"/>
      <c r="I39" s="227"/>
      <c r="J39" s="63"/>
    </row>
    <row r="40" spans="1:12" x14ac:dyDescent="0.25">
      <c r="A40" s="218" t="s">
        <v>473</v>
      </c>
      <c r="B40" s="217"/>
      <c r="C40" s="216"/>
      <c r="D40" s="236">
        <v>4256746542.3299999</v>
      </c>
      <c r="E40" s="235">
        <v>62014339.339999996</v>
      </c>
      <c r="F40" s="235">
        <v>4318760881.6700001</v>
      </c>
      <c r="G40" s="235">
        <v>4314386407.7299995</v>
      </c>
      <c r="H40" s="235">
        <v>4318761572.1599998</v>
      </c>
      <c r="I40" s="237">
        <v>4374473.9400000004</v>
      </c>
      <c r="J40" s="63"/>
      <c r="K40" s="1"/>
    </row>
    <row r="41" spans="1:12" x14ac:dyDescent="0.25">
      <c r="A41" s="218"/>
      <c r="B41" s="217"/>
      <c r="C41" s="216"/>
      <c r="D41" s="236"/>
      <c r="E41" s="235"/>
      <c r="F41" s="234"/>
      <c r="G41" s="235"/>
      <c r="H41" s="234"/>
      <c r="I41" s="227">
        <f>F41-G41</f>
        <v>0</v>
      </c>
      <c r="J41" s="63"/>
    </row>
    <row r="42" spans="1:12" x14ac:dyDescent="0.25">
      <c r="A42" s="218" t="s">
        <v>472</v>
      </c>
      <c r="B42" s="217"/>
      <c r="C42" s="216"/>
      <c r="D42" s="215">
        <v>0</v>
      </c>
      <c r="E42" s="214">
        <v>4599942.18</v>
      </c>
      <c r="F42" s="214">
        <v>4599942.1800000006</v>
      </c>
      <c r="G42" s="214">
        <v>4599857.99</v>
      </c>
      <c r="H42" s="214">
        <v>4599857.99</v>
      </c>
      <c r="I42" s="227">
        <f>F42-G42</f>
        <v>84.190000000409782</v>
      </c>
      <c r="J42" s="233"/>
    </row>
    <row r="43" spans="1:12" x14ac:dyDescent="0.25">
      <c r="A43" s="221"/>
      <c r="B43" s="217"/>
      <c r="C43" s="216"/>
      <c r="D43" s="232"/>
      <c r="E43" s="231"/>
      <c r="F43" s="230"/>
      <c r="G43" s="231"/>
      <c r="H43" s="230"/>
      <c r="I43" s="227">
        <f>F43-G43</f>
        <v>0</v>
      </c>
      <c r="J43" s="63"/>
    </row>
    <row r="44" spans="1:12" x14ac:dyDescent="0.25">
      <c r="A44" s="218" t="s">
        <v>471</v>
      </c>
      <c r="B44" s="217"/>
      <c r="C44" s="216"/>
      <c r="D44" s="231">
        <v>4256746542.3299999</v>
      </c>
      <c r="E44" s="224">
        <v>57414397.159999996</v>
      </c>
      <c r="F44" s="230">
        <v>4314160939.4899998</v>
      </c>
      <c r="G44" s="231">
        <v>4309786549.7399998</v>
      </c>
      <c r="H44" s="230">
        <v>4309786549.7399998</v>
      </c>
      <c r="I44" s="229">
        <f>F44-G44</f>
        <v>4374389.75</v>
      </c>
      <c r="J44" s="63"/>
      <c r="K44" s="1"/>
    </row>
    <row r="45" spans="1:12" x14ac:dyDescent="0.25">
      <c r="A45" s="221"/>
      <c r="B45" s="217"/>
      <c r="C45" s="216"/>
      <c r="D45" s="223"/>
      <c r="E45" s="224"/>
      <c r="F45" s="228"/>
      <c r="G45" s="224"/>
      <c r="H45" s="223"/>
      <c r="I45" s="227"/>
      <c r="J45" s="63"/>
    </row>
    <row r="46" spans="1:12" x14ac:dyDescent="0.25">
      <c r="A46" s="218" t="s">
        <v>470</v>
      </c>
      <c r="B46" s="217"/>
      <c r="C46" s="216"/>
      <c r="D46" s="214">
        <v>0</v>
      </c>
      <c r="E46" s="214">
        <v>0</v>
      </c>
      <c r="F46" s="214">
        <v>0</v>
      </c>
      <c r="G46" s="214">
        <v>0</v>
      </c>
      <c r="H46" s="214">
        <v>0</v>
      </c>
      <c r="I46" s="213">
        <v>0</v>
      </c>
      <c r="J46" s="63"/>
    </row>
    <row r="47" spans="1:12" x14ac:dyDescent="0.25">
      <c r="A47" s="221"/>
      <c r="B47" s="226" t="s">
        <v>469</v>
      </c>
      <c r="C47" s="216"/>
      <c r="D47" s="214">
        <v>0</v>
      </c>
      <c r="E47" s="214">
        <v>0</v>
      </c>
      <c r="F47" s="214">
        <v>0</v>
      </c>
      <c r="G47" s="214">
        <v>0</v>
      </c>
      <c r="H47" s="214">
        <v>0</v>
      </c>
      <c r="I47" s="213">
        <v>0</v>
      </c>
      <c r="J47" s="63"/>
    </row>
    <row r="48" spans="1:12" x14ac:dyDescent="0.25">
      <c r="A48" s="221"/>
      <c r="B48" s="217" t="s">
        <v>468</v>
      </c>
      <c r="C48" s="216"/>
      <c r="D48" s="214">
        <v>0</v>
      </c>
      <c r="E48" s="214">
        <v>0</v>
      </c>
      <c r="F48" s="214">
        <v>0</v>
      </c>
      <c r="G48" s="214">
        <v>0</v>
      </c>
      <c r="H48" s="214">
        <v>0</v>
      </c>
      <c r="I48" s="213">
        <v>0</v>
      </c>
      <c r="J48" s="63"/>
    </row>
    <row r="49" spans="1:11" x14ac:dyDescent="0.25">
      <c r="A49" s="221"/>
      <c r="B49" s="217"/>
      <c r="C49" s="216"/>
      <c r="D49" s="223"/>
      <c r="E49" s="224"/>
      <c r="F49" s="223"/>
      <c r="G49" s="224"/>
      <c r="H49" s="223"/>
      <c r="I49" s="222"/>
      <c r="J49" s="63"/>
    </row>
    <row r="50" spans="1:11" x14ac:dyDescent="0.25">
      <c r="A50" s="225" t="s">
        <v>467</v>
      </c>
      <c r="B50" s="217"/>
      <c r="C50" s="216"/>
      <c r="D50" s="214">
        <v>0</v>
      </c>
      <c r="E50" s="214">
        <v>0</v>
      </c>
      <c r="F50" s="214">
        <v>0</v>
      </c>
      <c r="G50" s="214">
        <v>0</v>
      </c>
      <c r="H50" s="214">
        <v>0</v>
      </c>
      <c r="I50" s="213">
        <v>0</v>
      </c>
      <c r="J50" s="63"/>
    </row>
    <row r="51" spans="1:11" x14ac:dyDescent="0.25">
      <c r="A51" s="221"/>
      <c r="B51" s="217"/>
      <c r="C51" s="216"/>
      <c r="D51" s="223"/>
      <c r="E51" s="224"/>
      <c r="F51" s="223"/>
      <c r="G51" s="224"/>
      <c r="H51" s="223"/>
      <c r="I51" s="222"/>
      <c r="J51" s="63"/>
    </row>
    <row r="52" spans="1:11" x14ac:dyDescent="0.25">
      <c r="A52" s="218" t="s">
        <v>466</v>
      </c>
      <c r="B52" s="217"/>
      <c r="C52" s="216"/>
      <c r="D52" s="214">
        <v>0</v>
      </c>
      <c r="E52" s="214">
        <v>0</v>
      </c>
      <c r="F52" s="214">
        <v>0</v>
      </c>
      <c r="G52" s="214">
        <v>0</v>
      </c>
      <c r="H52" s="214">
        <v>0</v>
      </c>
      <c r="I52" s="213">
        <v>0</v>
      </c>
      <c r="J52" s="63"/>
    </row>
    <row r="53" spans="1:11" x14ac:dyDescent="0.25">
      <c r="A53" s="218" t="s">
        <v>465</v>
      </c>
      <c r="B53" s="217"/>
      <c r="C53" s="216"/>
      <c r="D53" s="223"/>
      <c r="E53" s="224"/>
      <c r="F53" s="223"/>
      <c r="G53" s="224"/>
      <c r="H53" s="223"/>
      <c r="I53" s="222"/>
      <c r="J53" s="63"/>
    </row>
    <row r="54" spans="1:11" x14ac:dyDescent="0.25">
      <c r="A54" s="218" t="s">
        <v>464</v>
      </c>
      <c r="B54" s="217"/>
      <c r="C54" s="216"/>
      <c r="D54" s="223"/>
      <c r="E54" s="224"/>
      <c r="F54" s="223"/>
      <c r="G54" s="224"/>
      <c r="H54" s="223"/>
      <c r="I54" s="222"/>
      <c r="J54" s="63"/>
    </row>
    <row r="55" spans="1:11" x14ac:dyDescent="0.25">
      <c r="A55" s="218"/>
      <c r="B55" s="217" t="s">
        <v>463</v>
      </c>
      <c r="C55" s="216"/>
      <c r="D55" s="214">
        <v>0</v>
      </c>
      <c r="E55" s="214">
        <v>0</v>
      </c>
      <c r="F55" s="214">
        <v>0</v>
      </c>
      <c r="G55" s="214">
        <v>0</v>
      </c>
      <c r="H55" s="214">
        <v>0</v>
      </c>
      <c r="I55" s="213">
        <v>0</v>
      </c>
      <c r="J55" s="63"/>
    </row>
    <row r="56" spans="1:11" x14ac:dyDescent="0.25">
      <c r="A56" s="218"/>
      <c r="B56" s="217" t="s">
        <v>462</v>
      </c>
      <c r="C56" s="216"/>
      <c r="D56" s="214">
        <v>0</v>
      </c>
      <c r="E56" s="214">
        <v>0</v>
      </c>
      <c r="F56" s="214">
        <v>0</v>
      </c>
      <c r="G56" s="214">
        <v>0</v>
      </c>
      <c r="H56" s="214">
        <v>0</v>
      </c>
      <c r="I56" s="213">
        <v>0</v>
      </c>
      <c r="J56" s="63"/>
    </row>
    <row r="57" spans="1:11" x14ac:dyDescent="0.25">
      <c r="A57" s="221"/>
      <c r="B57" s="217"/>
      <c r="C57" s="216"/>
      <c r="D57" s="223"/>
      <c r="E57" s="224"/>
      <c r="F57" s="223"/>
      <c r="G57" s="224"/>
      <c r="H57" s="223"/>
      <c r="I57" s="222"/>
      <c r="J57" s="63"/>
    </row>
    <row r="58" spans="1:11" x14ac:dyDescent="0.25">
      <c r="A58" s="218" t="s">
        <v>461</v>
      </c>
      <c r="B58" s="217"/>
      <c r="C58" s="216"/>
      <c r="D58" s="215">
        <v>0</v>
      </c>
      <c r="E58" s="214">
        <v>0</v>
      </c>
      <c r="F58" s="214">
        <v>0</v>
      </c>
      <c r="G58" s="214">
        <v>0</v>
      </c>
      <c r="H58" s="214">
        <v>0</v>
      </c>
      <c r="I58" s="213">
        <v>0</v>
      </c>
      <c r="J58" s="63"/>
    </row>
    <row r="59" spans="1:11" x14ac:dyDescent="0.25">
      <c r="A59" s="221"/>
      <c r="B59" s="217"/>
      <c r="C59" s="216"/>
      <c r="D59" s="215"/>
      <c r="E59" s="214"/>
      <c r="F59" s="214"/>
      <c r="G59" s="214"/>
      <c r="H59" s="214"/>
      <c r="I59" s="213"/>
      <c r="J59" s="63"/>
    </row>
    <row r="60" spans="1:11" x14ac:dyDescent="0.25">
      <c r="A60" s="218" t="s">
        <v>460</v>
      </c>
      <c r="B60" s="217"/>
      <c r="C60" s="216"/>
      <c r="D60" s="220">
        <v>6776489183.3299999</v>
      </c>
      <c r="E60" s="220">
        <v>62014339.339999966</v>
      </c>
      <c r="F60" s="220">
        <v>6838503522.6700001</v>
      </c>
      <c r="G60" s="220">
        <v>6519239201.9599991</v>
      </c>
      <c r="H60" s="220">
        <v>6512320026.3900003</v>
      </c>
      <c r="I60" s="219">
        <v>319264320.71000081</v>
      </c>
      <c r="J60" s="63"/>
      <c r="K60" s="1"/>
    </row>
    <row r="61" spans="1:11" x14ac:dyDescent="0.25">
      <c r="A61" s="218" t="s">
        <v>459</v>
      </c>
      <c r="B61" s="217"/>
      <c r="C61" s="216"/>
      <c r="D61" s="215"/>
      <c r="E61" s="214"/>
      <c r="F61" s="214"/>
      <c r="G61" s="214"/>
      <c r="H61" s="214"/>
      <c r="I61" s="213"/>
      <c r="J61" s="63"/>
    </row>
    <row r="62" spans="1:11" ht="6" customHeight="1" thickBot="1" x14ac:dyDescent="0.3">
      <c r="A62" s="212"/>
      <c r="B62" s="211"/>
      <c r="C62" s="210"/>
      <c r="D62" s="209"/>
      <c r="E62" s="208"/>
      <c r="F62" s="208"/>
      <c r="G62" s="208"/>
      <c r="H62" s="208"/>
      <c r="I62" s="207"/>
      <c r="J62" s="63"/>
    </row>
    <row r="83" spans="2:9" x14ac:dyDescent="0.25">
      <c r="B83"/>
      <c r="C83"/>
      <c r="D83"/>
      <c r="G83"/>
      <c r="H83"/>
      <c r="I83"/>
    </row>
    <row r="84" spans="2:9" x14ac:dyDescent="0.25">
      <c r="B84"/>
      <c r="C84"/>
      <c r="D84"/>
      <c r="G84"/>
      <c r="H84"/>
      <c r="I84"/>
    </row>
    <row r="85" spans="2:9" x14ac:dyDescent="0.25">
      <c r="B85"/>
      <c r="C85"/>
      <c r="D85"/>
      <c r="G85"/>
      <c r="H85"/>
      <c r="I85"/>
    </row>
  </sheetData>
  <mergeCells count="9">
    <mergeCell ref="A10:C11"/>
    <mergeCell ref="D10:H10"/>
    <mergeCell ref="I10:I11"/>
    <mergeCell ref="A2:I2"/>
    <mergeCell ref="A3:I3"/>
    <mergeCell ref="A4:I4"/>
    <mergeCell ref="A5:I5"/>
    <mergeCell ref="A6:I6"/>
    <mergeCell ref="A7:I7"/>
  </mergeCells>
  <pageMargins left="0.39370078740157483" right="0.39370078740157483" top="0.51181102362204722" bottom="0.59055118110236227" header="0.19685039370078741" footer="0.19685039370078741"/>
  <pageSetup scale="49" orientation="portrait" horizontalDpi="4294967295" verticalDpi="4294967295" r:id="rId1"/>
  <headerFooter scaleWithDoc="0" alignWithMargins="0">
    <oddFooter>&amp;C&amp;5Bajo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f1</vt:lpstr>
      <vt:lpstr>f2</vt:lpstr>
      <vt:lpstr>f3</vt:lpstr>
      <vt:lpstr>f4</vt:lpstr>
      <vt:lpstr>f5</vt:lpstr>
      <vt:lpstr>f6a</vt:lpstr>
      <vt:lpstr>f6b</vt:lpstr>
      <vt:lpstr>f6c</vt:lpstr>
      <vt:lpstr>f6d</vt:lpstr>
      <vt:lpstr>'f6a'!Área_de_impresión</vt:lpstr>
      <vt:lpstr>'f6b'!Área_de_impresión</vt:lpstr>
      <vt:lpstr>'f6c'!Área_de_impresión</vt:lpstr>
      <vt:lpstr>'f6d'!Área_de_impresión</vt:lpstr>
      <vt:lpstr>'f2'!Títulos_a_imprimir</vt:lpstr>
      <vt:lpstr>'f4'!Títulos_a_imprimir</vt:lpstr>
      <vt:lpstr>'f6a'!Títulos_a_imprimir</vt:lpstr>
      <vt:lpstr>'f6b'!Títulos_a_imprimir</vt:lpstr>
      <vt:lpstr>'f6c'!Títulos_a_imprimir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soporte</cp:lastModifiedBy>
  <cp:lastPrinted>2019-01-30T21:57:24Z</cp:lastPrinted>
  <dcterms:created xsi:type="dcterms:W3CDTF">2017-01-25T19:33:45Z</dcterms:created>
  <dcterms:modified xsi:type="dcterms:W3CDTF">2019-01-31T16:24:15Z</dcterms:modified>
</cp:coreProperties>
</file>