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duardodelJesusPugaA\Downloads\"/>
    </mc:Choice>
  </mc:AlternateContent>
  <bookViews>
    <workbookView xWindow="0" yWindow="0" windowWidth="20490" windowHeight="7530" tabRatio="750" activeTab="8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IPF" sheetId="14" r:id="rId9"/>
  </sheets>
  <definedNames>
    <definedName name="_xlnm.Print_Area" localSheetId="0">EA!$A$1:$F$88</definedName>
    <definedName name="_xlnm.Print_Area" localSheetId="4">EAA!$A$1:$I$45</definedName>
    <definedName name="_xlnm.Print_Area" localSheetId="5">EADP!$A$1:$J$54</definedName>
    <definedName name="_xlnm.Print_Area" localSheetId="2">ECSF!$B$1:$G$88</definedName>
    <definedName name="_xlnm.Print_Area" localSheetId="7">EFE!$A$1:$J$97</definedName>
    <definedName name="_xlnm.Print_Area" localSheetId="1">ESF!$A$1:$K$75</definedName>
    <definedName name="_xlnm.Print_Area" localSheetId="6">EVHP!$A$1:$I$48</definedName>
  </definedNames>
  <calcPr calcId="162913"/>
</workbook>
</file>

<file path=xl/calcChain.xml><?xml version="1.0" encoding="utf-8"?>
<calcChain xmlns="http://schemas.openxmlformats.org/spreadsheetml/2006/main">
  <c r="D11" i="14" l="1"/>
  <c r="F15" i="14" l="1"/>
  <c r="D15" i="14"/>
  <c r="E15" i="14"/>
  <c r="D24" i="14"/>
  <c r="E10" i="14" l="1"/>
  <c r="I32" i="9" l="1"/>
  <c r="H32" i="9"/>
  <c r="D10" i="14" l="1"/>
  <c r="I73" i="10" l="1"/>
  <c r="I72" i="10" s="1"/>
  <c r="I67" i="10"/>
  <c r="I66" i="10" s="1"/>
  <c r="I57" i="10"/>
  <c r="I52" i="10"/>
  <c r="I61" i="10" s="1"/>
  <c r="I27" i="10"/>
  <c r="I14" i="10"/>
  <c r="J58" i="1"/>
  <c r="J44" i="1"/>
  <c r="J38" i="1"/>
  <c r="J27" i="1"/>
  <c r="E41" i="1"/>
  <c r="E26" i="1"/>
  <c r="E43" i="1" s="1"/>
  <c r="E72" i="5"/>
  <c r="E64" i="5"/>
  <c r="E57" i="5"/>
  <c r="E52" i="5"/>
  <c r="E41" i="5"/>
  <c r="E36" i="5"/>
  <c r="E26" i="5"/>
  <c r="E22" i="5"/>
  <c r="E12" i="5"/>
  <c r="E33" i="5" s="1"/>
  <c r="E75" i="5" l="1"/>
  <c r="E77" i="5" s="1"/>
  <c r="J40" i="1"/>
  <c r="I78" i="10"/>
  <c r="I81" i="10" s="1"/>
  <c r="I48" i="10"/>
  <c r="F34" i="14"/>
  <c r="E34" i="14"/>
  <c r="D34" i="14"/>
  <c r="D14" i="14"/>
  <c r="D18" i="14" s="1"/>
  <c r="D22" i="14" s="1"/>
  <c r="D26" i="14" s="1"/>
  <c r="D18" i="8" l="1"/>
  <c r="G18" i="8" s="1"/>
  <c r="H18" i="8" l="1"/>
  <c r="D19" i="8"/>
  <c r="D20" i="8"/>
  <c r="G20" i="8" s="1"/>
  <c r="H20" i="8" s="1"/>
  <c r="D21" i="8"/>
  <c r="D22" i="8"/>
  <c r="D23" i="8"/>
  <c r="G23" i="8"/>
  <c r="H23" i="8" s="1"/>
  <c r="D24" i="8"/>
  <c r="G24" i="8"/>
  <c r="H24" i="8" s="1"/>
  <c r="H19" i="8" l="1"/>
  <c r="G19" i="8"/>
  <c r="G21" i="8"/>
  <c r="H21" i="8" s="1"/>
  <c r="G22" i="8"/>
  <c r="H22" i="8" s="1"/>
  <c r="D41" i="5"/>
  <c r="D36" i="5"/>
  <c r="D52" i="5"/>
  <c r="D57" i="5"/>
  <c r="D64" i="5"/>
  <c r="D12" i="5"/>
  <c r="D22" i="5"/>
  <c r="D26" i="5"/>
  <c r="H14" i="10"/>
  <c r="H27" i="10"/>
  <c r="H52" i="10"/>
  <c r="H57" i="10"/>
  <c r="H67" i="10"/>
  <c r="H66" i="10" s="1"/>
  <c r="H73" i="10"/>
  <c r="J52" i="1"/>
  <c r="D72" i="5"/>
  <c r="E36" i="7"/>
  <c r="H36" i="7" s="1"/>
  <c r="D30" i="7"/>
  <c r="H30" i="7" s="1"/>
  <c r="D31" i="7"/>
  <c r="I44" i="1"/>
  <c r="E43" i="3" s="1"/>
  <c r="F14" i="7"/>
  <c r="D18" i="7"/>
  <c r="H18" i="7" s="1"/>
  <c r="D17" i="7"/>
  <c r="H17" i="7" s="1"/>
  <c r="E14" i="7"/>
  <c r="H17" i="9"/>
  <c r="H31" i="9"/>
  <c r="I17" i="9"/>
  <c r="I27" i="1"/>
  <c r="I38" i="1"/>
  <c r="E41" i="3" s="1"/>
  <c r="F16" i="8"/>
  <c r="F26" i="8"/>
  <c r="E16" i="8"/>
  <c r="E26" i="8"/>
  <c r="E23" i="7"/>
  <c r="H23" i="7" s="1"/>
  <c r="E53" i="2"/>
  <c r="F53" i="2" s="1"/>
  <c r="E198" i="3" s="1"/>
  <c r="K20" i="8"/>
  <c r="D36" i="8"/>
  <c r="G36" i="8" s="1"/>
  <c r="H36" i="8" s="1"/>
  <c r="D35" i="8"/>
  <c r="G35" i="8" s="1"/>
  <c r="H35" i="8" s="1"/>
  <c r="D34" i="8"/>
  <c r="G34" i="8" s="1"/>
  <c r="D33" i="8"/>
  <c r="G33" i="8" s="1"/>
  <c r="K33" i="8" s="1"/>
  <c r="D32" i="8"/>
  <c r="G32" i="8" s="1"/>
  <c r="K32" i="8" s="1"/>
  <c r="D31" i="8"/>
  <c r="G31" i="8" s="1"/>
  <c r="H31" i="8" s="1"/>
  <c r="D30" i="8"/>
  <c r="G30" i="8" s="1"/>
  <c r="K30" i="8" s="1"/>
  <c r="D29" i="8"/>
  <c r="G29" i="8" s="1"/>
  <c r="K29" i="8" s="1"/>
  <c r="D28" i="8"/>
  <c r="I36" i="9"/>
  <c r="H36" i="9"/>
  <c r="I31" i="9"/>
  <c r="I42" i="9" s="1"/>
  <c r="I22" i="9"/>
  <c r="H22" i="9"/>
  <c r="H38" i="7"/>
  <c r="H37" i="7"/>
  <c r="G34" i="7"/>
  <c r="D34" i="7"/>
  <c r="H32" i="7"/>
  <c r="G29" i="7"/>
  <c r="F29" i="7"/>
  <c r="E29" i="7"/>
  <c r="H25" i="7"/>
  <c r="H24" i="7"/>
  <c r="G21" i="7"/>
  <c r="E16" i="7"/>
  <c r="D21" i="7"/>
  <c r="H19" i="7"/>
  <c r="G16" i="7"/>
  <c r="F16" i="7"/>
  <c r="E18" i="2"/>
  <c r="E120" i="3" s="1"/>
  <c r="E42" i="2"/>
  <c r="F42" i="2" s="1"/>
  <c r="E189" i="3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79" i="2"/>
  <c r="E167" i="3" s="1"/>
  <c r="E78" i="2"/>
  <c r="F78" i="2" s="1"/>
  <c r="E71" i="2"/>
  <c r="F71" i="2" s="1"/>
  <c r="E211" i="3" s="1"/>
  <c r="E72" i="2"/>
  <c r="E162" i="3" s="1"/>
  <c r="E73" i="2"/>
  <c r="E163" i="3" s="1"/>
  <c r="E74" i="2"/>
  <c r="E164" i="3" s="1"/>
  <c r="E65" i="2"/>
  <c r="F65" i="2" s="1"/>
  <c r="E207" i="3" s="1"/>
  <c r="E66" i="2"/>
  <c r="E158" i="3" s="1"/>
  <c r="E64" i="2"/>
  <c r="E156" i="3" s="1"/>
  <c r="E54" i="2"/>
  <c r="E149" i="3" s="1"/>
  <c r="E55" i="2"/>
  <c r="E150" i="3" s="1"/>
  <c r="E56" i="2"/>
  <c r="E151" i="3" s="1"/>
  <c r="E57" i="2"/>
  <c r="F57" i="2" s="1"/>
  <c r="E202" i="3" s="1"/>
  <c r="E58" i="2"/>
  <c r="F58" i="2" s="1"/>
  <c r="E203" i="3" s="1"/>
  <c r="E43" i="2"/>
  <c r="F43" i="2" s="1"/>
  <c r="E190" i="3" s="1"/>
  <c r="E44" i="2"/>
  <c r="E141" i="3" s="1"/>
  <c r="E45" i="2"/>
  <c r="E142" i="3" s="1"/>
  <c r="E46" i="2"/>
  <c r="E143" i="3" s="1"/>
  <c r="E47" i="2"/>
  <c r="F47" i="2" s="1"/>
  <c r="E194" i="3" s="1"/>
  <c r="E48" i="2"/>
  <c r="F48" i="2" s="1"/>
  <c r="E195" i="3" s="1"/>
  <c r="E49" i="2"/>
  <c r="F49" i="2" s="1"/>
  <c r="E196" i="3" s="1"/>
  <c r="E29" i="2"/>
  <c r="E129" i="3" s="1"/>
  <c r="E30" i="2"/>
  <c r="F30" i="2" s="1"/>
  <c r="E180" i="3" s="1"/>
  <c r="E31" i="2"/>
  <c r="F31" i="2" s="1"/>
  <c r="E181" i="3" s="1"/>
  <c r="E32" i="2"/>
  <c r="F32" i="2" s="1"/>
  <c r="E182" i="3" s="1"/>
  <c r="E33" i="2"/>
  <c r="E133" i="3" s="1"/>
  <c r="E34" i="2"/>
  <c r="E134" i="3" s="1"/>
  <c r="E35" i="2"/>
  <c r="E135" i="3" s="1"/>
  <c r="E36" i="2"/>
  <c r="F36" i="2" s="1"/>
  <c r="E186" i="3" s="1"/>
  <c r="E28" i="2"/>
  <c r="E128" i="3" s="1"/>
  <c r="E19" i="2"/>
  <c r="E121" i="3" s="1"/>
  <c r="E20" i="2"/>
  <c r="F20" i="2" s="1"/>
  <c r="E21" i="2"/>
  <c r="F21" i="2" s="1"/>
  <c r="E173" i="3" s="1"/>
  <c r="E22" i="2"/>
  <c r="E124" i="3" s="1"/>
  <c r="E23" i="2"/>
  <c r="F23" i="2" s="1"/>
  <c r="E175" i="3" s="1"/>
  <c r="E24" i="2"/>
  <c r="E126" i="3" s="1"/>
  <c r="E105" i="3"/>
  <c r="I58" i="1"/>
  <c r="E53" i="3" s="1"/>
  <c r="E95" i="3"/>
  <c r="E76" i="3"/>
  <c r="D41" i="1"/>
  <c r="E93" i="3"/>
  <c r="E86" i="3"/>
  <c r="E66" i="3"/>
  <c r="D26" i="1"/>
  <c r="E14" i="3" s="1"/>
  <c r="I28" i="9" l="1"/>
  <c r="H42" i="9"/>
  <c r="G27" i="7"/>
  <c r="G40" i="7" s="1"/>
  <c r="H28" i="9"/>
  <c r="D29" i="7"/>
  <c r="H29" i="7" s="1"/>
  <c r="F22" i="7"/>
  <c r="F21" i="7" s="1"/>
  <c r="F27" i="7" s="1"/>
  <c r="J50" i="1"/>
  <c r="J63" i="1" s="1"/>
  <c r="J65" i="1" s="1"/>
  <c r="E34" i="7"/>
  <c r="E146" i="3"/>
  <c r="E100" i="3"/>
  <c r="E152" i="3"/>
  <c r="E157" i="3"/>
  <c r="H29" i="8"/>
  <c r="E77" i="3"/>
  <c r="F55" i="2"/>
  <c r="E200" i="3" s="1"/>
  <c r="E99" i="3"/>
  <c r="F64" i="2"/>
  <c r="E206" i="3" s="1"/>
  <c r="F66" i="2"/>
  <c r="E208" i="3" s="1"/>
  <c r="E136" i="3"/>
  <c r="F54" i="2"/>
  <c r="E199" i="3" s="1"/>
  <c r="E94" i="3"/>
  <c r="E144" i="3"/>
  <c r="D16" i="7"/>
  <c r="H16" i="7" s="1"/>
  <c r="E153" i="3"/>
  <c r="E76" i="2"/>
  <c r="E165" i="3" s="1"/>
  <c r="F45" i="2"/>
  <c r="E192" i="3" s="1"/>
  <c r="K34" i="8"/>
  <c r="H34" i="8"/>
  <c r="K23" i="8"/>
  <c r="F35" i="2"/>
  <c r="E185" i="3" s="1"/>
  <c r="F74" i="2"/>
  <c r="E214" i="3" s="1"/>
  <c r="F22" i="2"/>
  <c r="E174" i="3" s="1"/>
  <c r="E123" i="3"/>
  <c r="E161" i="3"/>
  <c r="F28" i="2"/>
  <c r="E178" i="3" s="1"/>
  <c r="E166" i="3"/>
  <c r="D26" i="8"/>
  <c r="G26" i="8" s="1"/>
  <c r="H26" i="8" s="1"/>
  <c r="F24" i="2"/>
  <c r="E176" i="3" s="1"/>
  <c r="E145" i="3"/>
  <c r="K35" i="8"/>
  <c r="K21" i="8"/>
  <c r="K24" i="8"/>
  <c r="K22" i="8"/>
  <c r="H22" i="7"/>
  <c r="E21" i="7"/>
  <c r="E216" i="3"/>
  <c r="E140" i="3"/>
  <c r="E51" i="2"/>
  <c r="E147" i="3" s="1"/>
  <c r="K36" i="8"/>
  <c r="D43" i="1"/>
  <c r="E25" i="3" s="1"/>
  <c r="E125" i="3"/>
  <c r="E122" i="3"/>
  <c r="E130" i="3"/>
  <c r="F44" i="2"/>
  <c r="E191" i="3" s="1"/>
  <c r="E62" i="2"/>
  <c r="E155" i="3" s="1"/>
  <c r="F73" i="2"/>
  <c r="E213" i="3" s="1"/>
  <c r="F79" i="2"/>
  <c r="E217" i="3" s="1"/>
  <c r="H31" i="7"/>
  <c r="G28" i="8"/>
  <c r="H32" i="8"/>
  <c r="E148" i="3"/>
  <c r="F34" i="2"/>
  <c r="E184" i="3" s="1"/>
  <c r="D16" i="8"/>
  <c r="F19" i="2"/>
  <c r="E171" i="3" s="1"/>
  <c r="F72" i="2"/>
  <c r="E212" i="3" s="1"/>
  <c r="H14" i="7"/>
  <c r="F18" i="2"/>
  <c r="E170" i="3" s="1"/>
  <c r="H30" i="8"/>
  <c r="H61" i="10"/>
  <c r="H48" i="10"/>
  <c r="F14" i="8"/>
  <c r="H33" i="8"/>
  <c r="K31" i="8"/>
  <c r="E14" i="8"/>
  <c r="F56" i="2"/>
  <c r="I40" i="1"/>
  <c r="I44" i="9" s="1"/>
  <c r="I46" i="9" s="1"/>
  <c r="I50" i="9" s="1"/>
  <c r="F46" i="2"/>
  <c r="E193" i="3" s="1"/>
  <c r="E40" i="2"/>
  <c r="E34" i="3"/>
  <c r="E139" i="3"/>
  <c r="F33" i="2"/>
  <c r="E183" i="3" s="1"/>
  <c r="E132" i="3"/>
  <c r="E131" i="3"/>
  <c r="E24" i="3"/>
  <c r="E26" i="2"/>
  <c r="E127" i="3" s="1"/>
  <c r="F29" i="2"/>
  <c r="E172" i="3"/>
  <c r="E16" i="2"/>
  <c r="D75" i="5"/>
  <c r="D33" i="5"/>
  <c r="F62" i="2" l="1"/>
  <c r="E205" i="3" s="1"/>
  <c r="E108" i="3"/>
  <c r="D14" i="8"/>
  <c r="D27" i="7"/>
  <c r="D40" i="7" s="1"/>
  <c r="H44" i="9"/>
  <c r="H46" i="9" s="1"/>
  <c r="H50" i="9" s="1"/>
  <c r="F16" i="2"/>
  <c r="E169" i="3" s="1"/>
  <c r="G16" i="8"/>
  <c r="G14" i="8" s="1"/>
  <c r="E38" i="2"/>
  <c r="E137" i="3" s="1"/>
  <c r="K28" i="8"/>
  <c r="H28" i="8"/>
  <c r="F76" i="2"/>
  <c r="E215" i="3" s="1"/>
  <c r="H21" i="7"/>
  <c r="E27" i="7"/>
  <c r="E40" i="7" s="1"/>
  <c r="E201" i="3"/>
  <c r="F51" i="2"/>
  <c r="E197" i="3" s="1"/>
  <c r="E42" i="3"/>
  <c r="F40" i="2"/>
  <c r="E138" i="3"/>
  <c r="E179" i="3"/>
  <c r="F26" i="2"/>
  <c r="E119" i="3"/>
  <c r="E14" i="2"/>
  <c r="E118" i="3" s="1"/>
  <c r="D77" i="5"/>
  <c r="I52" i="1" l="1"/>
  <c r="F35" i="7" s="1"/>
  <c r="F34" i="7" s="1"/>
  <c r="E109" i="3"/>
  <c r="H16" i="8"/>
  <c r="H14" i="8" s="1"/>
  <c r="H27" i="7"/>
  <c r="K27" i="7" s="1"/>
  <c r="F38" i="2"/>
  <c r="E187" i="3" s="1"/>
  <c r="E188" i="3"/>
  <c r="E177" i="3"/>
  <c r="F14" i="2"/>
  <c r="E168" i="3" s="1"/>
  <c r="E48" i="3" l="1"/>
  <c r="E70" i="2"/>
  <c r="F70" i="2" s="1"/>
  <c r="F68" i="2" s="1"/>
  <c r="F60" i="2" s="1"/>
  <c r="E204" i="3" s="1"/>
  <c r="I50" i="1"/>
  <c r="I63" i="1" s="1"/>
  <c r="I65" i="1" s="1"/>
  <c r="E57" i="3" s="1"/>
  <c r="F40" i="7"/>
  <c r="H40" i="7" s="1"/>
  <c r="H34" i="7"/>
  <c r="H35" i="7"/>
  <c r="E209" i="3" l="1"/>
  <c r="K40" i="7"/>
  <c r="E47" i="3"/>
  <c r="E56" i="3"/>
  <c r="E160" i="3"/>
  <c r="E210" i="3"/>
  <c r="E68" i="2"/>
  <c r="E159" i="3" s="1"/>
  <c r="E60" i="2" l="1"/>
  <c r="E154" i="3" s="1"/>
  <c r="I86" i="10"/>
  <c r="H85" i="10" s="1"/>
  <c r="L85" i="10" l="1"/>
  <c r="H72" i="10"/>
  <c r="H78" i="10" s="1"/>
  <c r="H81" i="10" s="1"/>
  <c r="H86" i="10" s="1"/>
  <c r="L86" i="10" s="1"/>
  <c r="F14" i="14"/>
  <c r="F18" i="14" s="1"/>
  <c r="F22" i="14" s="1"/>
  <c r="F26" i="14" s="1"/>
  <c r="E14" i="14"/>
  <c r="E18" i="14" s="1"/>
  <c r="E22" i="14" s="1"/>
  <c r="E26" i="14" s="1"/>
</calcChain>
</file>

<file path=xl/sharedStrings.xml><?xml version="1.0" encoding="utf-8"?>
<sst xmlns="http://schemas.openxmlformats.org/spreadsheetml/2006/main" count="628" uniqueCount="246">
  <si>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</si>
  <si>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</si>
  <si>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</si>
  <si>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</si>
  <si>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</si>
  <si>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</si>
  <si>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</si>
  <si>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</si>
  <si>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</si>
  <si>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</si>
  <si>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</si>
  <si>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</si>
  <si>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</si>
  <si>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</si>
  <si>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</si>
  <si>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</si>
  <si>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</si>
  <si>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</si>
  <si>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</si>
  <si>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</si>
  <si>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</si>
  <si>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</si>
  <si>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</si>
  <si>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</si>
  <si>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</si>
  <si>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</si>
  <si>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</si>
  <si>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</si>
  <si>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</si>
  <si>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</si>
  <si>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</si>
  <si>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</si>
  <si>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</si>
  <si>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</si>
  <si>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</si>
  <si>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</si>
  <si>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</si>
  <si>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</si>
  <si>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</si>
  <si>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</si>
  <si>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</si>
  <si>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</si>
  <si>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</si>
  <si>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</si>
  <si>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</si>
  <si>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</si>
  <si>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</si>
  <si>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</si>
  <si>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</si>
  <si>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</si>
  <si>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</si>
  <si>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</si>
  <si>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</si>
  <si>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</si>
  <si>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</si>
  <si>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</si>
  <si>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</si>
  <si>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</si>
  <si>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</si>
  <si>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</si>
  <si>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</si>
  <si>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</si>
  <si>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</si>
  <si>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</si>
  <si>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</si>
  <si>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</si>
  <si>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</si>
  <si>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</si>
  <si>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</si>
  <si>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</si>
  <si>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</si>
  <si>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</si>
  <si>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</si>
  <si>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</si>
  <si>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</si>
  <si>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</si>
  <si>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</si>
  <si>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</si>
  <si>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</si>
  <si>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</si>
  <si>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</si>
  <si>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</si>
  <si>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</si>
  <si>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</si>
  <si>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</si>
  <si>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</si>
  <si>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</si>
  <si>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</si>
  <si>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</si>
  <si>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</si>
  <si>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</si>
  <si>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</si>
  <si>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</si>
  <si>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</si>
  <si>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</si>
  <si>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</si>
  <si>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</si>
  <si>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</si>
  <si>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</si>
  <si>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</si>
  <si>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</si>
  <si>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</si>
  <si>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</si>
  <si>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</si>
  <si>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</si>
  <si>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</si>
  <si>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</si>
  <si>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</si>
  <si>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</si>
  <si>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</si>
  <si>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</si>
  <si>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</si>
  <si>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</si>
  <si>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</si>
  <si>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</si>
  <si>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</si>
  <si>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</si>
  <si>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</si>
  <si>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</si>
  <si>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</si>
  <si>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</si>
  <si>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</si>
  <si>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</si>
  <si>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</si>
  <si>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</si>
  <si>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</si>
  <si>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</si>
  <si>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</si>
  <si>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</si>
  <si>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</si>
  <si>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</si>
  <si>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</si>
  <si>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</si>
  <si>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</si>
  <si>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</si>
  <si>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</si>
  <si>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</si>
  <si>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</si>
  <si>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</si>
  <si>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</si>
  <si>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</si>
  <si>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</si>
  <si>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</si>
  <si>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</si>
  <si>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</si>
  <si>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</si>
  <si>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</si>
  <si>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</si>
  <si>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</si>
  <si>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</si>
  <si>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</si>
  <si>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</si>
  <si>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</si>
  <si>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</si>
  <si>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</si>
  <si>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</si>
  <si>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</si>
  <si>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</si>
  <si>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</si>
  <si>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</si>
  <si>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</si>
  <si>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</si>
  <si>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</si>
  <si>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</si>
  <si>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</si>
  <si>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</si>
  <si>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</si>
  <si>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</si>
  <si>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</si>
  <si>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</si>
  <si>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</si>
  <si>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</si>
  <si>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</si>
  <si>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</si>
  <si>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</si>
  <si>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</si>
  <si>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</si>
  <si>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</si>
  <si>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</si>
  <si>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</si>
  <si>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</si>
  <si>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</si>
  <si>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</si>
  <si>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</si>
  <si>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</si>
  <si>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</si>
  <si>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</si>
  <si>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</si>
  <si>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</si>
  <si>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</si>
  <si>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</si>
  <si>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</si>
  <si>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</si>
  <si>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</si>
  <si>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</si>
  <si>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</si>
  <si>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</si>
  <si>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</si>
  <si>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</si>
  <si>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</si>
  <si>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</si>
  <si>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</si>
  <si>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</si>
  <si>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</si>
  <si>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</si>
  <si>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Efectivo y Equivalentes al Efectivo al Inicio del Ejericio</t>
  </si>
  <si>
    <t>Efectivo y Equivalentes al Efectivo al Final del Ejericio</t>
  </si>
  <si>
    <t>Variaciones de la Hacienda Pública/Patrimonio Neto del Ejercicio 2016</t>
  </si>
  <si>
    <t>Cambios en la Hacienda Pública/Patrimonio Neto del Ejercicio 2016</t>
  </si>
  <si>
    <t>Devengado</t>
  </si>
  <si>
    <t xml:space="preserve">                     Ente Público:                     PODER EJECUTIVO DEL GOBIERNO DEL ESTADO DE CAMPECHE</t>
  </si>
  <si>
    <t xml:space="preserve">                                                                                                                                        PODER EJECUTIVO DEL GOBIERNO DEL ESTADO DE CAMPECHE</t>
  </si>
  <si>
    <t xml:space="preserve">                                                  PODER EJECUTIVO DEL GOBIERNO DEL ESTADO DE CAMPECHE</t>
  </si>
  <si>
    <t xml:space="preserve">             Ente Público:                                             PODER EJECUTIVO DEL GOBIERNO DEL ESTADO DE CAMPECHE</t>
  </si>
  <si>
    <t>Ente Público:                                                      PODER EJECUTIVO DEL GOBIERNO DEL ESTADO DE CAMPECHE</t>
  </si>
  <si>
    <t xml:space="preserve">     Ente Público:                                                              PODER EJECUTIVO DEL GOBIERNO DEL ESTADO DE CAMPECHE</t>
  </si>
  <si>
    <t xml:space="preserve">        Ente Público:                         PODER EJECUTIVO DEL GOBIERNO DEL ESTADO DE CAMPECHE</t>
  </si>
  <si>
    <t>Indicadores de Postura Fiscal</t>
  </si>
  <si>
    <t xml:space="preserve">                             Ente Público:   PODER EJECUTIVO DEL GOBIERNO DEL ESTADO DE CAMPECHE</t>
  </si>
  <si>
    <t>Estimado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</si>
  <si>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</si>
  <si>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</si>
  <si>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</si>
  <si>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</si>
  <si>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</si>
  <si>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</si>
  <si>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</si>
  <si>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</si>
  <si>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</si>
  <si>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</si>
  <si>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</si>
  <si>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</si>
  <si>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</si>
  <si>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</si>
  <si>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</si>
  <si>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</si>
  <si>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</si>
  <si>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*No se incluyen: Utilidades e Intereses. Por regla de presentación se revelan como Ingresos Financieros.</t>
  </si>
  <si>
    <t>Bajo protesta de decir verdad declaramos que los Estados Financieros y sus Notas son razonablemente correctos y son responsabilidad del emisor</t>
  </si>
  <si>
    <t>Hacienda Pública/Patrimonio Neto Final del Ejercicio 2016</t>
  </si>
  <si>
    <t>Saldo Neto en la Hacienda Pública / Patrimonio 2017</t>
  </si>
  <si>
    <t>Productos de Tipo Corriente*</t>
  </si>
  <si>
    <t>Del 1 de enero al 30 de junio de 2017 y del 1 de enero al 31 de diciembre de 2016</t>
  </si>
  <si>
    <t>Al 30 de junio de 2017 y al 31 de diciembre de 2016</t>
  </si>
  <si>
    <t>Del  1 de enero al 30 de junio de 2017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</si>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</sst>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0"/>
    <numFmt numFmtId="168" formatCode="#,##0.0000000000"/>
    <numFmt numFmtId="169" formatCode="#,##0.00000000000000000"/>
  </numFmts>
  <fonts count="3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43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4" fillId="4" borderId="0" xfId="0" applyFont="1" applyFill="1"/>
    <xf numFmtId="0" fontId="14" fillId="4" borderId="0" xfId="0" applyFont="1" applyFill="1" applyProtection="1"/>
    <xf numFmtId="0" fontId="14" fillId="4" borderId="0" xfId="0" applyFont="1" applyFill="1" applyProtection="1"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14" fillId="4" borderId="0" xfId="0" applyFont="1" applyFill="1" applyBorder="1" applyProtection="1">
      <protection locked="0"/>
    </xf>
    <xf numFmtId="0" fontId="14" fillId="4" borderId="0" xfId="0" applyFont="1" applyFill="1" applyBorder="1" applyProtection="1"/>
    <xf numFmtId="0" fontId="5" fillId="4" borderId="0" xfId="0" applyFont="1" applyFill="1" applyBorder="1" applyAlignment="1" applyProtection="1">
      <alignment horizontal="center" vertical="top"/>
      <protection locked="0"/>
    </xf>
    <xf numFmtId="0" fontId="14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4" fillId="4" borderId="0" xfId="0" applyFont="1" applyFill="1" applyAlignment="1" applyProtection="1">
      <alignment vertical="top"/>
      <protection locked="0"/>
    </xf>
    <xf numFmtId="0" fontId="14" fillId="4" borderId="0" xfId="0" applyFont="1" applyFill="1" applyAlignment="1" applyProtection="1">
      <protection locked="0"/>
    </xf>
    <xf numFmtId="0" fontId="17" fillId="4" borderId="0" xfId="0" applyFont="1" applyFill="1" applyAlignment="1" applyProtection="1">
      <alignment horizontal="right" vertical="top"/>
      <protection locked="0"/>
    </xf>
    <xf numFmtId="0" fontId="14" fillId="4" borderId="0" xfId="0" applyFont="1" applyFill="1" applyBorder="1"/>
    <xf numFmtId="0" fontId="14" fillId="4" borderId="0" xfId="0" applyFont="1" applyFill="1" applyBorder="1" applyAlignment="1">
      <alignment vertical="top"/>
    </xf>
    <xf numFmtId="0" fontId="17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18" fillId="4" borderId="0" xfId="1" applyNumberFormat="1" applyFont="1" applyFill="1" applyBorder="1" applyAlignment="1">
      <alignment horizontal="right" vertical="top"/>
    </xf>
    <xf numFmtId="0" fontId="16" fillId="7" borderId="8" xfId="0" applyFont="1" applyFill="1" applyBorder="1"/>
    <xf numFmtId="0" fontId="16" fillId="4" borderId="0" xfId="0" applyFont="1" applyFill="1" applyBorder="1"/>
    <xf numFmtId="0" fontId="16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14" fillId="4" borderId="2" xfId="0" applyFont="1" applyFill="1" applyBorder="1"/>
    <xf numFmtId="0" fontId="14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0" fontId="20" fillId="4" borderId="0" xfId="0" applyFont="1" applyFill="1" applyBorder="1" applyAlignment="1">
      <alignment vertical="top" wrapText="1"/>
    </xf>
    <xf numFmtId="0" fontId="20" fillId="4" borderId="0" xfId="0" applyFont="1" applyFill="1" applyBorder="1" applyAlignment="1">
      <alignment vertical="top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vertical="top"/>
    </xf>
    <xf numFmtId="0" fontId="21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0" fontId="14" fillId="4" borderId="3" xfId="0" applyFont="1" applyFill="1" applyBorder="1" applyAlignment="1">
      <alignment vertical="top"/>
    </xf>
    <xf numFmtId="0" fontId="14" fillId="4" borderId="4" xfId="0" applyFont="1" applyFill="1" applyBorder="1" applyAlignment="1">
      <alignment vertical="top"/>
    </xf>
    <xf numFmtId="0" fontId="17" fillId="4" borderId="4" xfId="0" applyFont="1" applyFill="1" applyBorder="1" applyAlignment="1">
      <alignment horizontal="right" vertical="top"/>
    </xf>
    <xf numFmtId="0" fontId="14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4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24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4" fillId="4" borderId="0" xfId="0" applyFont="1" applyFill="1" applyAlignment="1" applyProtection="1">
      <alignment horizontal="right"/>
      <protection locked="0"/>
    </xf>
    <xf numFmtId="0" fontId="14" fillId="4" borderId="0" xfId="0" applyFont="1" applyFill="1" applyBorder="1" applyAlignment="1"/>
    <xf numFmtId="0" fontId="2" fillId="4" borderId="0" xfId="3" applyFont="1" applyFill="1" applyBorder="1" applyAlignment="1"/>
    <xf numFmtId="0" fontId="15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2" fillId="4" borderId="0" xfId="3" applyFont="1" applyFill="1" applyBorder="1" applyAlignment="1">
      <alignment horizontal="centerContinuous"/>
    </xf>
    <xf numFmtId="0" fontId="15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25" fillId="7" borderId="9" xfId="0" applyFont="1" applyFill="1" applyBorder="1" applyAlignment="1">
      <alignment horizontal="center" vertical="center"/>
    </xf>
    <xf numFmtId="165" fontId="13" fillId="7" borderId="6" xfId="2" applyNumberFormat="1" applyFont="1" applyFill="1" applyBorder="1" applyAlignment="1">
      <alignment horizontal="center" vertical="center"/>
    </xf>
    <xf numFmtId="0" fontId="13" fillId="7" borderId="6" xfId="3" applyFont="1" applyFill="1" applyBorder="1" applyAlignment="1">
      <alignment horizontal="center" vertical="center"/>
    </xf>
    <xf numFmtId="0" fontId="13" fillId="7" borderId="10" xfId="3" applyFont="1" applyFill="1" applyBorder="1" applyAlignment="1">
      <alignment horizontal="center" vertical="center"/>
    </xf>
    <xf numFmtId="0" fontId="14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5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14" fillId="4" borderId="6" xfId="0" applyFont="1" applyFill="1" applyBorder="1"/>
    <xf numFmtId="0" fontId="14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13" fillId="7" borderId="11" xfId="3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7" xfId="3" applyFont="1" applyFill="1" applyBorder="1" applyAlignment="1">
      <alignment horizontal="center" vertical="center" wrapText="1"/>
    </xf>
    <xf numFmtId="0" fontId="13" fillId="7" borderId="8" xfId="3" applyFont="1" applyFill="1" applyBorder="1" applyAlignment="1">
      <alignment horizontal="center" vertical="center" wrapText="1"/>
    </xf>
    <xf numFmtId="0" fontId="13" fillId="4" borderId="0" xfId="0" applyFont="1" applyFill="1" applyBorder="1"/>
    <xf numFmtId="0" fontId="13" fillId="7" borderId="3" xfId="3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4" xfId="3" applyFont="1" applyFill="1" applyBorder="1" applyAlignment="1">
      <alignment horizontal="center" vertical="center" wrapText="1"/>
    </xf>
    <xf numFmtId="0" fontId="13" fillId="7" borderId="5" xfId="3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vertical="top"/>
    </xf>
    <xf numFmtId="0" fontId="27" fillId="4" borderId="1" xfId="0" applyFont="1" applyFill="1" applyBorder="1" applyAlignment="1">
      <alignment vertical="top"/>
    </xf>
    <xf numFmtId="0" fontId="28" fillId="4" borderId="0" xfId="0" applyFont="1" applyFill="1"/>
    <xf numFmtId="3" fontId="14" fillId="4" borderId="0" xfId="0" applyNumberFormat="1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0" fontId="14" fillId="4" borderId="0" xfId="0" applyFont="1" applyFill="1" applyBorder="1" applyAlignment="1">
      <alignment horizontal="left" vertical="top"/>
    </xf>
    <xf numFmtId="3" fontId="14" fillId="4" borderId="0" xfId="2" applyNumberFormat="1" applyFont="1" applyFill="1" applyBorder="1" applyAlignment="1">
      <alignment vertical="top"/>
    </xf>
    <xf numFmtId="0" fontId="14" fillId="4" borderId="0" xfId="0" applyFont="1" applyFill="1" applyAlignment="1"/>
    <xf numFmtId="0" fontId="14" fillId="4" borderId="0" xfId="0" applyFont="1" applyFill="1" applyAlignment="1">
      <alignment horizontal="left"/>
    </xf>
    <xf numFmtId="0" fontId="14" fillId="4" borderId="0" xfId="0" applyFont="1" applyFill="1" applyAlignment="1">
      <alignment vertical="center"/>
    </xf>
    <xf numFmtId="0" fontId="14" fillId="4" borderId="0" xfId="0" applyFont="1" applyFill="1" applyAlignment="1">
      <alignment horizontal="center"/>
    </xf>
    <xf numFmtId="0" fontId="14" fillId="4" borderId="0" xfId="0" applyFont="1" applyFill="1" applyBorder="1" applyAlignment="1" applyProtection="1">
      <alignment vertical="top"/>
      <protection locked="0"/>
    </xf>
    <xf numFmtId="0" fontId="14" fillId="4" borderId="0" xfId="0" applyFont="1" applyFill="1" applyBorder="1" applyAlignment="1" applyProtection="1"/>
    <xf numFmtId="0" fontId="14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13" fillId="7" borderId="9" xfId="3" applyFont="1" applyFill="1" applyBorder="1" applyAlignment="1" applyProtection="1">
      <alignment horizontal="center" vertical="center" wrapText="1"/>
    </xf>
    <xf numFmtId="0" fontId="13" fillId="7" borderId="6" xfId="3" applyFont="1" applyFill="1" applyBorder="1" applyAlignment="1" applyProtection="1">
      <alignment horizontal="center" vertical="center" wrapText="1"/>
    </xf>
    <xf numFmtId="0" fontId="13" fillId="7" borderId="6" xfId="0" applyFont="1" applyFill="1" applyBorder="1" applyAlignment="1" applyProtection="1">
      <alignment horizontal="center" vertical="center" wrapText="1"/>
    </xf>
    <xf numFmtId="0" fontId="13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15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14" fillId="4" borderId="1" xfId="0" applyFont="1" applyFill="1" applyBorder="1" applyAlignment="1" applyProtection="1"/>
    <xf numFmtId="0" fontId="26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27" fillId="4" borderId="1" xfId="0" applyFont="1" applyFill="1" applyBorder="1" applyAlignment="1" applyProtection="1"/>
    <xf numFmtId="0" fontId="20" fillId="4" borderId="0" xfId="0" applyFont="1" applyFill="1" applyBorder="1" applyAlignment="1" applyProtection="1">
      <alignment vertical="top"/>
    </xf>
    <xf numFmtId="3" fontId="20" fillId="4" borderId="0" xfId="0" applyNumberFormat="1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left" vertical="top"/>
    </xf>
    <xf numFmtId="0" fontId="14" fillId="4" borderId="0" xfId="0" applyFont="1" applyFill="1" applyBorder="1" applyAlignment="1" applyProtection="1">
      <alignment horizontal="center" vertical="top"/>
      <protection locked="0"/>
    </xf>
    <xf numFmtId="3" fontId="20" fillId="4" borderId="0" xfId="0" applyNumberFormat="1" applyFont="1" applyFill="1" applyBorder="1" applyAlignment="1" applyProtection="1">
      <alignment horizontal="center" vertical="top"/>
    </xf>
    <xf numFmtId="0" fontId="27" fillId="4" borderId="3" xfId="0" applyFont="1" applyFill="1" applyBorder="1" applyAlignment="1" applyProtection="1"/>
    <xf numFmtId="0" fontId="20" fillId="4" borderId="4" xfId="0" applyFont="1" applyFill="1" applyBorder="1" applyAlignment="1" applyProtection="1">
      <alignment vertical="top"/>
    </xf>
    <xf numFmtId="3" fontId="20" fillId="4" borderId="4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0" fontId="5" fillId="4" borderId="0" xfId="0" applyFont="1" applyFill="1"/>
    <xf numFmtId="165" fontId="13" fillId="7" borderId="9" xfId="2" applyNumberFormat="1" applyFont="1" applyFill="1" applyBorder="1" applyAlignment="1">
      <alignment horizontal="center" vertical="center" wrapText="1"/>
    </xf>
    <xf numFmtId="165" fontId="13" fillId="7" borderId="6" xfId="2" applyNumberFormat="1" applyFont="1" applyFill="1" applyBorder="1" applyAlignment="1">
      <alignment horizontal="center" vertical="center" wrapText="1"/>
    </xf>
    <xf numFmtId="165" fontId="13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30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0" fontId="15" fillId="4" borderId="0" xfId="0" applyFont="1" applyFill="1" applyBorder="1" applyAlignment="1">
      <alignment horizontal="left" vertical="top" wrapText="1"/>
    </xf>
    <xf numFmtId="0" fontId="31" fillId="4" borderId="0" xfId="0" applyFont="1" applyFill="1" applyAlignment="1">
      <alignment horizontal="center"/>
    </xf>
    <xf numFmtId="0" fontId="15" fillId="4" borderId="3" xfId="0" applyFont="1" applyFill="1" applyBorder="1" applyAlignment="1">
      <alignment vertical="top"/>
    </xf>
    <xf numFmtId="0" fontId="14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4" fillId="4" borderId="0" xfId="0" applyFont="1" applyFill="1" applyBorder="1" applyAlignment="1">
      <alignment horizontal="centerContinuous"/>
    </xf>
    <xf numFmtId="0" fontId="5" fillId="4" borderId="0" xfId="3" applyFont="1" applyFill="1" applyBorder="1" applyAlignment="1">
      <alignment horizontal="centerContinuous" vertical="center"/>
    </xf>
    <xf numFmtId="0" fontId="16" fillId="7" borderId="9" xfId="0" applyFont="1" applyFill="1" applyBorder="1" applyAlignment="1">
      <alignment vertical="center"/>
    </xf>
    <xf numFmtId="0" fontId="5" fillId="4" borderId="0" xfId="3" applyFont="1" applyFill="1" applyBorder="1" applyAlignment="1">
      <alignment vertical="top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0" fontId="14" fillId="4" borderId="1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wrapText="1"/>
    </xf>
    <xf numFmtId="0" fontId="14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0" fontId="2" fillId="4" borderId="0" xfId="3" applyFont="1" applyFill="1" applyBorder="1" applyAlignment="1">
      <alignment horizontal="left" vertical="top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2" fillId="4" borderId="0" xfId="3" applyFont="1" applyFill="1" applyBorder="1" applyAlignment="1">
      <alignment horizontal="center"/>
    </xf>
    <xf numFmtId="0" fontId="14" fillId="4" borderId="5" xfId="0" applyFont="1" applyFill="1" applyBorder="1" applyAlignment="1">
      <alignment vertical="top"/>
    </xf>
    <xf numFmtId="0" fontId="14" fillId="4" borderId="2" xfId="0" applyFont="1" applyFill="1" applyBorder="1" applyAlignment="1"/>
    <xf numFmtId="4" fontId="5" fillId="4" borderId="0" xfId="2" applyNumberFormat="1" applyFont="1" applyFill="1" applyBorder="1" applyAlignment="1" applyProtection="1">
      <alignment vertical="top"/>
      <protection locked="0"/>
    </xf>
    <xf numFmtId="0" fontId="2" fillId="4" borderId="0" xfId="0" applyFont="1" applyFill="1" applyBorder="1" applyAlignment="1">
      <alignment horizontal="left"/>
    </xf>
    <xf numFmtId="0" fontId="16" fillId="7" borderId="9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/>
    </xf>
    <xf numFmtId="0" fontId="2" fillId="4" borderId="1" xfId="0" applyFont="1" applyFill="1" applyBorder="1" applyAlignment="1"/>
    <xf numFmtId="4" fontId="2" fillId="4" borderId="0" xfId="0" applyNumberFormat="1" applyFont="1" applyFill="1" applyBorder="1" applyAlignment="1">
      <alignment vertical="top"/>
    </xf>
    <xf numFmtId="4" fontId="23" fillId="4" borderId="0" xfId="0" applyNumberFormat="1" applyFont="1" applyFill="1" applyBorder="1" applyAlignment="1">
      <alignment vertical="top"/>
    </xf>
    <xf numFmtId="4" fontId="5" fillId="4" borderId="0" xfId="0" applyNumberFormat="1" applyFont="1" applyFill="1" applyBorder="1" applyAlignment="1" applyProtection="1">
      <alignment vertical="top"/>
      <protection locked="0"/>
    </xf>
    <xf numFmtId="4" fontId="5" fillId="4" borderId="0" xfId="0" applyNumberFormat="1" applyFont="1" applyFill="1" applyBorder="1" applyAlignment="1">
      <alignment vertical="top"/>
    </xf>
    <xf numFmtId="0" fontId="20" fillId="4" borderId="1" xfId="0" applyFont="1" applyFill="1" applyBorder="1" applyAlignment="1">
      <alignment horizontal="left" vertical="top"/>
    </xf>
    <xf numFmtId="4" fontId="20" fillId="4" borderId="0" xfId="0" applyNumberFormat="1" applyFont="1" applyFill="1" applyBorder="1" applyAlignment="1">
      <alignment vertical="top"/>
    </xf>
    <xf numFmtId="0" fontId="32" fillId="4" borderId="2" xfId="0" applyFont="1" applyFill="1" applyBorder="1" applyAlignment="1">
      <alignment vertical="top"/>
    </xf>
    <xf numFmtId="0" fontId="14" fillId="4" borderId="1" xfId="0" applyFont="1" applyFill="1" applyBorder="1"/>
    <xf numFmtId="4" fontId="2" fillId="4" borderId="0" xfId="2" applyNumberFormat="1" applyFont="1" applyFill="1" applyBorder="1" applyAlignment="1">
      <alignment vertical="top"/>
    </xf>
    <xf numFmtId="4" fontId="20" fillId="4" borderId="0" xfId="2" applyNumberFormat="1" applyFont="1" applyFill="1" applyBorder="1" applyAlignment="1">
      <alignment vertical="top"/>
    </xf>
    <xf numFmtId="0" fontId="14" fillId="4" borderId="3" xfId="0" applyFont="1" applyFill="1" applyBorder="1"/>
    <xf numFmtId="0" fontId="5" fillId="4" borderId="0" xfId="0" applyFont="1" applyFill="1" applyBorder="1" applyAlignment="1" applyProtection="1">
      <protection locked="0"/>
    </xf>
    <xf numFmtId="4" fontId="2" fillId="4" borderId="0" xfId="0" applyNumberFormat="1" applyFont="1" applyFill="1" applyBorder="1" applyAlignment="1" applyProtection="1">
      <alignment vertical="top"/>
    </xf>
    <xf numFmtId="4" fontId="14" fillId="4" borderId="0" xfId="0" applyNumberFormat="1" applyFont="1" applyFill="1" applyAlignment="1" applyProtection="1">
      <protection locked="0"/>
    </xf>
    <xf numFmtId="4" fontId="14" fillId="4" borderId="0" xfId="0" applyNumberFormat="1" applyFont="1" applyFill="1" applyBorder="1"/>
    <xf numFmtId="4" fontId="2" fillId="4" borderId="0" xfId="1" applyNumberFormat="1" applyFont="1" applyFill="1" applyBorder="1" applyAlignment="1">
      <alignment vertical="center"/>
    </xf>
    <xf numFmtId="4" fontId="5" fillId="4" borderId="0" xfId="2" applyNumberFormat="1" applyFont="1" applyFill="1" applyBorder="1" applyAlignment="1">
      <alignment vertical="top"/>
    </xf>
    <xf numFmtId="4" fontId="14" fillId="4" borderId="4" xfId="0" applyNumberFormat="1" applyFont="1" applyFill="1" applyBorder="1" applyAlignment="1">
      <alignment vertical="top"/>
    </xf>
    <xf numFmtId="4" fontId="5" fillId="4" borderId="0" xfId="2" applyNumberFormat="1" applyFont="1" applyFill="1" applyBorder="1"/>
    <xf numFmtId="4" fontId="5" fillId="4" borderId="4" xfId="2" applyNumberFormat="1" applyFont="1" applyFill="1" applyBorder="1"/>
    <xf numFmtId="4" fontId="23" fillId="4" borderId="0" xfId="2" applyNumberFormat="1" applyFont="1" applyFill="1" applyBorder="1" applyAlignment="1">
      <alignment vertical="top"/>
    </xf>
    <xf numFmtId="4" fontId="14" fillId="4" borderId="0" xfId="0" applyNumberFormat="1" applyFont="1" applyFill="1" applyProtection="1">
      <protection locked="0"/>
    </xf>
    <xf numFmtId="4" fontId="2" fillId="4" borderId="0" xfId="0" applyNumberFormat="1" applyFont="1" applyFill="1" applyBorder="1" applyAlignment="1"/>
    <xf numFmtId="4" fontId="2" fillId="4" borderId="4" xfId="0" applyNumberFormat="1" applyFont="1" applyFill="1" applyBorder="1" applyAlignment="1" applyProtection="1">
      <protection locked="0"/>
    </xf>
    <xf numFmtId="4" fontId="2" fillId="4" borderId="0" xfId="3" applyNumberFormat="1" applyFont="1" applyFill="1" applyBorder="1" applyAlignment="1"/>
    <xf numFmtId="4" fontId="2" fillId="4" borderId="0" xfId="3" applyNumberFormat="1" applyFont="1" applyFill="1" applyBorder="1" applyAlignment="1">
      <alignment horizontal="centerContinuous"/>
    </xf>
    <xf numFmtId="4" fontId="5" fillId="4" borderId="0" xfId="3" applyNumberFormat="1" applyFont="1" applyFill="1" applyBorder="1" applyAlignment="1">
      <alignment horizontal="center"/>
    </xf>
    <xf numFmtId="4" fontId="13" fillId="7" borderId="6" xfId="2" applyNumberFormat="1" applyFont="1" applyFill="1" applyBorder="1" applyAlignment="1">
      <alignment horizontal="center" vertical="center"/>
    </xf>
    <xf numFmtId="4" fontId="5" fillId="4" borderId="0" xfId="3" applyNumberFormat="1" applyFont="1" applyFill="1" applyBorder="1" applyAlignment="1"/>
    <xf numFmtId="4" fontId="26" fillId="4" borderId="0" xfId="3" applyNumberFormat="1" applyFont="1" applyFill="1" applyBorder="1" applyAlignment="1">
      <alignment horizontal="center"/>
    </xf>
    <xf numFmtId="4" fontId="2" fillId="4" borderId="0" xfId="0" applyNumberFormat="1" applyFont="1" applyFill="1" applyBorder="1" applyAlignment="1" applyProtection="1">
      <alignment horizontal="right" vertical="top"/>
    </xf>
    <xf numFmtId="4" fontId="5" fillId="4" borderId="0" xfId="0" applyNumberFormat="1" applyFont="1" applyFill="1" applyBorder="1" applyAlignment="1" applyProtection="1">
      <alignment horizontal="right" vertical="top"/>
    </xf>
    <xf numFmtId="4" fontId="5" fillId="4" borderId="0" xfId="2" applyNumberFormat="1" applyFont="1" applyFill="1" applyBorder="1" applyAlignment="1" applyProtection="1">
      <alignment horizontal="right" vertical="top" wrapText="1"/>
    </xf>
    <xf numFmtId="4" fontId="26" fillId="4" borderId="0" xfId="3" applyNumberFormat="1" applyFont="1" applyFill="1" applyBorder="1" applyAlignment="1" applyProtection="1">
      <alignment horizontal="center"/>
    </xf>
    <xf numFmtId="4" fontId="14" fillId="4" borderId="4" xfId="0" applyNumberFormat="1" applyFont="1" applyFill="1" applyBorder="1"/>
    <xf numFmtId="4" fontId="14" fillId="4" borderId="0" xfId="0" applyNumberFormat="1" applyFont="1" applyFill="1"/>
    <xf numFmtId="4" fontId="5" fillId="4" borderId="4" xfId="0" applyNumberFormat="1" applyFont="1" applyFill="1" applyBorder="1"/>
    <xf numFmtId="4" fontId="5" fillId="4" borderId="0" xfId="0" applyNumberFormat="1" applyFont="1" applyFill="1" applyBorder="1"/>
    <xf numFmtId="0" fontId="14" fillId="4" borderId="0" xfId="0" applyFont="1" applyFill="1" applyBorder="1" applyAlignment="1" applyProtection="1">
      <alignment horizontal="left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4" fontId="2" fillId="4" borderId="0" xfId="3" applyNumberFormat="1" applyFont="1" applyFill="1" applyBorder="1" applyAlignment="1">
      <alignment horizontal="center"/>
    </xf>
    <xf numFmtId="4" fontId="2" fillId="4" borderId="0" xfId="3" applyNumberFormat="1" applyFont="1" applyFill="1" applyBorder="1" applyAlignment="1">
      <alignment horizontal="center" vertical="top"/>
    </xf>
    <xf numFmtId="4" fontId="5" fillId="4" borderId="0" xfId="3" applyNumberFormat="1" applyFont="1" applyFill="1" applyBorder="1" applyAlignment="1">
      <alignment horizontal="center" vertical="top"/>
    </xf>
    <xf numFmtId="4" fontId="5" fillId="4" borderId="0" xfId="3" applyNumberFormat="1" applyFont="1" applyFill="1" applyBorder="1" applyAlignment="1">
      <alignment vertical="top"/>
    </xf>
    <xf numFmtId="4" fontId="2" fillId="4" borderId="0" xfId="3" applyNumberFormat="1" applyFont="1" applyFill="1" applyBorder="1" applyAlignment="1">
      <alignment vertical="top"/>
    </xf>
    <xf numFmtId="4" fontId="5" fillId="4" borderId="0" xfId="3" applyNumberFormat="1" applyFont="1" applyFill="1" applyBorder="1" applyAlignment="1" applyProtection="1">
      <alignment vertical="top"/>
      <protection locked="0"/>
    </xf>
    <xf numFmtId="4" fontId="2" fillId="4" borderId="0" xfId="3" applyNumberFormat="1" applyFont="1" applyFill="1" applyBorder="1" applyAlignment="1">
      <alignment horizontal="right" vertical="top" wrapText="1"/>
    </xf>
    <xf numFmtId="4" fontId="14" fillId="4" borderId="0" xfId="0" applyNumberFormat="1" applyFont="1" applyFill="1" applyAlignment="1">
      <alignment horizontal="left" wrapText="1"/>
    </xf>
    <xf numFmtId="4" fontId="5" fillId="4" borderId="4" xfId="3" applyNumberFormat="1" applyFont="1" applyFill="1" applyBorder="1" applyAlignment="1">
      <alignment vertical="top"/>
    </xf>
    <xf numFmtId="4" fontId="14" fillId="4" borderId="0" xfId="0" applyNumberFormat="1" applyFont="1" applyFill="1" applyBorder="1" applyAlignment="1">
      <alignment vertical="top"/>
    </xf>
    <xf numFmtId="4" fontId="5" fillId="4" borderId="0" xfId="0" applyNumberFormat="1" applyFont="1" applyFill="1" applyBorder="1" applyAlignment="1">
      <alignment vertical="center"/>
    </xf>
    <xf numFmtId="0" fontId="13" fillId="7" borderId="6" xfId="2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top" wrapText="1"/>
    </xf>
    <xf numFmtId="4" fontId="15" fillId="4" borderId="0" xfId="0" applyNumberFormat="1" applyFont="1" applyFill="1" applyBorder="1" applyAlignment="1">
      <alignment vertical="top"/>
    </xf>
    <xf numFmtId="4" fontId="15" fillId="4" borderId="2" xfId="0" applyNumberFormat="1" applyFont="1" applyFill="1" applyBorder="1" applyAlignment="1">
      <alignment vertical="top"/>
    </xf>
    <xf numFmtId="4" fontId="15" fillId="4" borderId="0" xfId="2" applyNumberFormat="1" applyFont="1" applyFill="1" applyBorder="1" applyAlignment="1">
      <alignment vertical="top"/>
    </xf>
    <xf numFmtId="4" fontId="27" fillId="4" borderId="2" xfId="0" applyNumberFormat="1" applyFont="1" applyFill="1" applyBorder="1" applyAlignment="1">
      <alignment vertical="top"/>
    </xf>
    <xf numFmtId="4" fontId="14" fillId="4" borderId="2" xfId="0" applyNumberFormat="1" applyFont="1" applyFill="1" applyBorder="1" applyAlignment="1">
      <alignment vertical="top"/>
    </xf>
    <xf numFmtId="4" fontId="14" fillId="4" borderId="0" xfId="2" applyNumberFormat="1" applyFont="1" applyFill="1" applyBorder="1" applyAlignment="1">
      <alignment vertical="top"/>
    </xf>
    <xf numFmtId="4" fontId="15" fillId="4" borderId="2" xfId="0" applyNumberFormat="1" applyFont="1" applyFill="1" applyBorder="1" applyAlignment="1" applyProtection="1">
      <alignment vertical="top"/>
    </xf>
    <xf numFmtId="4" fontId="5" fillId="4" borderId="0" xfId="0" applyNumberFormat="1" applyFont="1" applyFill="1" applyBorder="1" applyAlignment="1" applyProtection="1">
      <alignment horizontal="right" vertical="top"/>
      <protection locked="0"/>
    </xf>
    <xf numFmtId="4" fontId="14" fillId="4" borderId="2" xfId="0" applyNumberFormat="1" applyFont="1" applyFill="1" applyBorder="1" applyAlignment="1" applyProtection="1">
      <alignment vertical="top"/>
    </xf>
    <xf numFmtId="4" fontId="2" fillId="4" borderId="0" xfId="0" applyNumberFormat="1" applyFont="1" applyFill="1" applyBorder="1" applyAlignment="1" applyProtection="1">
      <alignment horizontal="right" vertical="top"/>
      <protection locked="0"/>
    </xf>
    <xf numFmtId="4" fontId="20" fillId="4" borderId="0" xfId="0" applyNumberFormat="1" applyFont="1" applyFill="1" applyBorder="1" applyAlignment="1" applyProtection="1">
      <alignment horizontal="right" vertical="top"/>
    </xf>
    <xf numFmtId="4" fontId="27" fillId="4" borderId="2" xfId="0" applyNumberFormat="1" applyFont="1" applyFill="1" applyBorder="1" applyAlignment="1" applyProtection="1">
      <alignment vertical="top"/>
    </xf>
    <xf numFmtId="4" fontId="20" fillId="4" borderId="4" xfId="0" applyNumberFormat="1" applyFont="1" applyFill="1" applyBorder="1" applyAlignment="1" applyProtection="1">
      <alignment horizontal="right" vertical="top"/>
    </xf>
    <xf numFmtId="4" fontId="27" fillId="4" borderId="5" xfId="0" applyNumberFormat="1" applyFont="1" applyFill="1" applyBorder="1" applyAlignment="1" applyProtection="1">
      <alignment vertical="top"/>
    </xf>
    <xf numFmtId="4" fontId="14" fillId="4" borderId="0" xfId="0" applyNumberFormat="1" applyFont="1" applyFill="1" applyBorder="1" applyProtection="1"/>
    <xf numFmtId="0" fontId="5" fillId="4" borderId="3" xfId="0" applyFont="1" applyFill="1" applyBorder="1" applyAlignment="1">
      <alignment horizontal="left" vertical="top"/>
    </xf>
    <xf numFmtId="4" fontId="15" fillId="4" borderId="0" xfId="0" applyNumberFormat="1" applyFont="1" applyFill="1" applyBorder="1" applyAlignment="1" applyProtection="1">
      <alignment horizontal="right" vertical="top"/>
      <protection locked="0"/>
    </xf>
    <xf numFmtId="4" fontId="15" fillId="4" borderId="0" xfId="0" applyNumberFormat="1" applyFont="1" applyFill="1" applyBorder="1" applyAlignment="1" applyProtection="1">
      <alignment horizontal="right" vertical="top"/>
    </xf>
    <xf numFmtId="4" fontId="2" fillId="4" borderId="2" xfId="0" applyNumberFormat="1" applyFont="1" applyFill="1" applyBorder="1" applyAlignment="1">
      <alignment vertical="top" wrapText="1"/>
    </xf>
    <xf numFmtId="4" fontId="14" fillId="4" borderId="0" xfId="0" applyNumberFormat="1" applyFont="1" applyFill="1" applyBorder="1" applyAlignment="1">
      <alignment horizontal="right" vertical="top"/>
    </xf>
    <xf numFmtId="4" fontId="15" fillId="4" borderId="0" xfId="0" applyNumberFormat="1" applyFont="1" applyFill="1" applyBorder="1" applyAlignment="1">
      <alignment horizontal="right" vertical="top"/>
    </xf>
    <xf numFmtId="4" fontId="14" fillId="4" borderId="0" xfId="0" applyNumberFormat="1" applyFont="1" applyFill="1" applyBorder="1" applyAlignment="1" applyProtection="1">
      <alignment horizontal="right" vertical="top"/>
      <protection locked="0"/>
    </xf>
    <xf numFmtId="4" fontId="15" fillId="4" borderId="14" xfId="0" applyNumberFormat="1" applyFont="1" applyFill="1" applyBorder="1" applyAlignment="1">
      <alignment horizontal="right" vertical="top"/>
    </xf>
    <xf numFmtId="4" fontId="15" fillId="4" borderId="4" xfId="0" applyNumberFormat="1" applyFont="1" applyFill="1" applyBorder="1" applyAlignment="1">
      <alignment horizontal="right" vertical="top"/>
    </xf>
    <xf numFmtId="4" fontId="2" fillId="4" borderId="5" xfId="0" applyNumberFormat="1" applyFont="1" applyFill="1" applyBorder="1" applyAlignment="1">
      <alignment vertical="top" wrapText="1"/>
    </xf>
    <xf numFmtId="167" fontId="14" fillId="4" borderId="0" xfId="0" applyNumberFormat="1" applyFont="1" applyFill="1" applyBorder="1"/>
    <xf numFmtId="0" fontId="25" fillId="4" borderId="0" xfId="0" applyFont="1" applyFill="1" applyAlignment="1">
      <alignment horizontal="left" wrapText="1"/>
    </xf>
    <xf numFmtId="0" fontId="16" fillId="7" borderId="10" xfId="0" applyFont="1" applyFill="1" applyBorder="1" applyAlignment="1">
      <alignment vertical="center"/>
    </xf>
    <xf numFmtId="0" fontId="14" fillId="4" borderId="2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168" fontId="14" fillId="4" borderId="0" xfId="0" applyNumberFormat="1" applyFont="1" applyFill="1" applyAlignment="1">
      <alignment horizontal="left" wrapText="1"/>
    </xf>
    <xf numFmtId="0" fontId="13" fillId="7" borderId="0" xfId="2" applyNumberFormat="1" applyFont="1" applyFill="1" applyBorder="1" applyAlignment="1">
      <alignment horizontal="center" vertical="center"/>
    </xf>
    <xf numFmtId="169" fontId="14" fillId="4" borderId="0" xfId="0" applyNumberFormat="1" applyFont="1" applyFill="1" applyAlignment="1">
      <alignment horizontal="left" wrapText="1"/>
    </xf>
    <xf numFmtId="0" fontId="5" fillId="4" borderId="0" xfId="0" applyFont="1" applyFill="1" applyBorder="1" applyAlignment="1">
      <alignment horizontal="left" vertical="top"/>
    </xf>
    <xf numFmtId="0" fontId="14" fillId="4" borderId="0" xfId="0" applyFon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>
      <alignment horizontal="justify" vertical="center" wrapText="1"/>
    </xf>
    <xf numFmtId="0" fontId="33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33" fillId="4" borderId="0" xfId="0" applyFont="1" applyFill="1" applyBorder="1" applyAlignment="1" applyProtection="1"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43" fontId="3" fillId="4" borderId="0" xfId="2" applyFont="1" applyFill="1" applyBorder="1" applyProtection="1"/>
    <xf numFmtId="0" fontId="5" fillId="4" borderId="0" xfId="0" applyFont="1" applyFill="1" applyBorder="1" applyAlignment="1">
      <alignment wrapText="1"/>
    </xf>
    <xf numFmtId="43" fontId="5" fillId="4" borderId="0" xfId="2" applyNumberFormat="1" applyFont="1" applyFill="1" applyBorder="1" applyAlignment="1">
      <alignment horizontal="center"/>
    </xf>
    <xf numFmtId="0" fontId="14" fillId="4" borderId="0" xfId="0" applyFont="1" applyFill="1" applyBorder="1" applyAlignment="1" applyProtection="1">
      <alignment horizontal="center"/>
      <protection locked="0"/>
    </xf>
    <xf numFmtId="0" fontId="14" fillId="4" borderId="0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5" fillId="4" borderId="2" xfId="0" applyFont="1" applyFill="1" applyBorder="1" applyAlignment="1">
      <alignment horizontal="justify" vertical="center" wrapText="1"/>
    </xf>
    <xf numFmtId="0" fontId="15" fillId="4" borderId="0" xfId="0" applyFont="1" applyFill="1" applyBorder="1" applyAlignment="1">
      <alignment horizontal="justify" vertical="center" wrapText="1"/>
    </xf>
    <xf numFmtId="0" fontId="14" fillId="0" borderId="0" xfId="0" applyFont="1"/>
    <xf numFmtId="165" fontId="2" fillId="4" borderId="0" xfId="2" applyNumberFormat="1" applyFont="1" applyFill="1" applyBorder="1" applyAlignment="1" applyProtection="1"/>
    <xf numFmtId="165" fontId="13" fillId="7" borderId="17" xfId="2" applyNumberFormat="1" applyFont="1" applyFill="1" applyBorder="1" applyAlignment="1" applyProtection="1">
      <alignment horizontal="center"/>
    </xf>
    <xf numFmtId="0" fontId="14" fillId="4" borderId="1" xfId="0" applyFont="1" applyFill="1" applyBorder="1" applyAlignment="1" applyProtection="1">
      <alignment horizontal="justify" vertical="center" wrapText="1"/>
    </xf>
    <xf numFmtId="0" fontId="14" fillId="4" borderId="0" xfId="0" applyFont="1" applyFill="1" applyBorder="1" applyAlignment="1" applyProtection="1">
      <alignment horizontal="justify" vertical="center" wrapText="1"/>
    </xf>
    <xf numFmtId="0" fontId="14" fillId="4" borderId="17" xfId="0" applyFont="1" applyFill="1" applyBorder="1" applyAlignment="1" applyProtection="1">
      <alignment horizontal="justify" vertical="center" wrapText="1"/>
    </xf>
    <xf numFmtId="0" fontId="15" fillId="4" borderId="10" xfId="0" applyFont="1" applyFill="1" applyBorder="1" applyAlignment="1" applyProtection="1">
      <alignment horizontal="left" vertical="center" wrapText="1"/>
    </xf>
    <xf numFmtId="43" fontId="14" fillId="4" borderId="16" xfId="2" applyFont="1" applyFill="1" applyBorder="1" applyAlignment="1" applyProtection="1">
      <alignment horizontal="right" vertical="center" wrapText="1"/>
    </xf>
    <xf numFmtId="0" fontId="14" fillId="0" borderId="3" xfId="0" applyFont="1" applyBorder="1"/>
    <xf numFmtId="0" fontId="15" fillId="4" borderId="4" xfId="0" applyFont="1" applyFill="1" applyBorder="1" applyAlignment="1">
      <alignment vertical="center" wrapText="1"/>
    </xf>
    <xf numFmtId="43" fontId="14" fillId="4" borderId="19" xfId="2" applyFont="1" applyFill="1" applyBorder="1" applyAlignment="1" applyProtection="1">
      <alignment horizontal="right" vertical="center" wrapText="1"/>
      <protection locked="0"/>
    </xf>
    <xf numFmtId="43" fontId="14" fillId="0" borderId="0" xfId="2" applyFont="1"/>
    <xf numFmtId="0" fontId="14" fillId="0" borderId="9" xfId="0" applyFont="1" applyBorder="1"/>
    <xf numFmtId="0" fontId="15" fillId="4" borderId="6" xfId="0" applyFont="1" applyFill="1" applyBorder="1" applyAlignment="1">
      <alignment vertical="center" wrapText="1"/>
    </xf>
    <xf numFmtId="43" fontId="14" fillId="4" borderId="16" xfId="2" applyFont="1" applyFill="1" applyBorder="1" applyAlignment="1" applyProtection="1">
      <alignment horizontal="right" vertical="center" wrapText="1"/>
      <protection locked="0"/>
    </xf>
    <xf numFmtId="0" fontId="14" fillId="4" borderId="11" xfId="0" applyFont="1" applyFill="1" applyBorder="1" applyAlignment="1">
      <alignment horizontal="justify" vertical="center" wrapText="1"/>
    </xf>
    <xf numFmtId="0" fontId="14" fillId="4" borderId="7" xfId="0" applyFont="1" applyFill="1" applyBorder="1" applyAlignment="1">
      <alignment horizontal="justify" vertical="center" wrapText="1"/>
    </xf>
    <xf numFmtId="43" fontId="14" fillId="4" borderId="17" xfId="2" applyFont="1" applyFill="1" applyBorder="1" applyAlignment="1">
      <alignment horizontal="right" vertical="center" wrapText="1"/>
    </xf>
    <xf numFmtId="0" fontId="15" fillId="4" borderId="10" xfId="0" applyFont="1" applyFill="1" applyBorder="1" applyAlignment="1">
      <alignment horizontal="left" vertical="center" wrapText="1"/>
    </xf>
    <xf numFmtId="43" fontId="14" fillId="4" borderId="16" xfId="2" applyFont="1" applyFill="1" applyBorder="1" applyAlignment="1">
      <alignment horizontal="right" vertical="center" wrapText="1"/>
    </xf>
    <xf numFmtId="0" fontId="15" fillId="4" borderId="11" xfId="0" applyFont="1" applyFill="1" applyBorder="1" applyAlignment="1">
      <alignment horizontal="justify" vertical="center" wrapText="1"/>
    </xf>
    <xf numFmtId="0" fontId="15" fillId="4" borderId="7" xfId="0" applyFont="1" applyFill="1" applyBorder="1" applyAlignment="1">
      <alignment horizontal="justify" vertical="center" wrapText="1"/>
    </xf>
    <xf numFmtId="43" fontId="14" fillId="4" borderId="17" xfId="2" applyFont="1" applyFill="1" applyBorder="1" applyAlignment="1" applyProtection="1">
      <alignment horizontal="right" vertical="center" wrapText="1"/>
      <protection locked="0"/>
    </xf>
    <xf numFmtId="0" fontId="14" fillId="4" borderId="8" xfId="0" applyFont="1" applyFill="1" applyBorder="1" applyAlignment="1">
      <alignment horizontal="justify" vertical="center" wrapText="1"/>
    </xf>
    <xf numFmtId="0" fontId="14" fillId="4" borderId="8" xfId="0" applyFont="1" applyFill="1" applyBorder="1" applyAlignment="1">
      <alignment horizontal="right" vertical="center" wrapText="1"/>
    </xf>
    <xf numFmtId="0" fontId="14" fillId="4" borderId="17" xfId="0" applyFont="1" applyFill="1" applyBorder="1" applyAlignment="1">
      <alignment horizontal="right" vertical="center" wrapText="1"/>
    </xf>
    <xf numFmtId="43" fontId="14" fillId="4" borderId="2" xfId="2" applyFont="1" applyFill="1" applyBorder="1" applyAlignment="1">
      <alignment horizontal="right" vertical="center" wrapText="1"/>
    </xf>
    <xf numFmtId="43" fontId="14" fillId="4" borderId="18" xfId="2" applyFont="1" applyFill="1" applyBorder="1" applyAlignment="1">
      <alignment horizontal="right" vertical="center" wrapText="1"/>
    </xf>
    <xf numFmtId="43" fontId="14" fillId="0" borderId="0" xfId="0" applyNumberFormat="1" applyFont="1"/>
    <xf numFmtId="0" fontId="15" fillId="4" borderId="1" xfId="0" applyFont="1" applyFill="1" applyBorder="1" applyAlignment="1">
      <alignment horizontal="justify" vertical="center" wrapText="1"/>
    </xf>
    <xf numFmtId="43" fontId="15" fillId="4" borderId="16" xfId="2" applyFont="1" applyFill="1" applyBorder="1" applyAlignment="1">
      <alignment horizontal="right" vertical="center" wrapText="1"/>
    </xf>
    <xf numFmtId="0" fontId="14" fillId="4" borderId="17" xfId="0" applyFont="1" applyFill="1" applyBorder="1" applyAlignment="1">
      <alignment horizontal="justify" vertical="center" wrapText="1"/>
    </xf>
    <xf numFmtId="43" fontId="14" fillId="4" borderId="18" xfId="2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>
      <alignment wrapText="1"/>
    </xf>
    <xf numFmtId="43" fontId="14" fillId="0" borderId="0" xfId="2" applyFont="1" applyAlignment="1">
      <alignment wrapText="1"/>
    </xf>
    <xf numFmtId="0" fontId="14" fillId="4" borderId="0" xfId="0" applyFont="1" applyFill="1" applyAlignment="1">
      <alignment horizontal="justify" wrapText="1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0" fillId="0" borderId="0" xfId="0" applyBorder="1" applyAlignment="1"/>
    <xf numFmtId="43" fontId="14" fillId="4" borderId="0" xfId="2" applyFont="1" applyFill="1" applyBorder="1"/>
    <xf numFmtId="0" fontId="2" fillId="4" borderId="0" xfId="3" applyFont="1" applyFill="1" applyBorder="1" applyAlignment="1">
      <alignment horizontal="center"/>
    </xf>
    <xf numFmtId="0" fontId="20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20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 wrapText="1"/>
    </xf>
    <xf numFmtId="0" fontId="14" fillId="4" borderId="0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left" vertical="top" wrapText="1"/>
      <protection locked="0"/>
    </xf>
    <xf numFmtId="0" fontId="13" fillId="7" borderId="6" xfId="3" applyFont="1" applyFill="1" applyBorder="1" applyAlignment="1">
      <alignment horizontal="center" vertical="center"/>
    </xf>
    <xf numFmtId="0" fontId="16" fillId="7" borderId="11" xfId="3" applyFont="1" applyFill="1" applyBorder="1" applyAlignment="1">
      <alignment horizontal="center" vertical="center"/>
    </xf>
    <xf numFmtId="0" fontId="16" fillId="7" borderId="1" xfId="3" applyFont="1" applyFill="1" applyBorder="1" applyAlignment="1">
      <alignment horizontal="center" vertical="center"/>
    </xf>
    <xf numFmtId="0" fontId="13" fillId="7" borderId="7" xfId="3" applyFont="1" applyFill="1" applyBorder="1" applyAlignment="1">
      <alignment horizontal="center" vertical="center"/>
    </xf>
    <xf numFmtId="0" fontId="13" fillId="7" borderId="0" xfId="3" applyFont="1" applyFill="1" applyBorder="1" applyAlignment="1">
      <alignment horizontal="center" vertical="center"/>
    </xf>
    <xf numFmtId="0" fontId="19" fillId="7" borderId="7" xfId="3" applyFont="1" applyFill="1" applyBorder="1" applyAlignment="1">
      <alignment horizontal="right" vertical="top"/>
    </xf>
    <xf numFmtId="0" fontId="19" fillId="7" borderId="0" xfId="3" applyFont="1" applyFill="1" applyBorder="1" applyAlignment="1">
      <alignment horizontal="right" vertical="top"/>
    </xf>
    <xf numFmtId="167" fontId="2" fillId="4" borderId="0" xfId="0" applyNumberFormat="1" applyFont="1" applyFill="1" applyBorder="1" applyAlignment="1" applyProtection="1">
      <alignment horizontal="left"/>
      <protection locked="0"/>
    </xf>
    <xf numFmtId="4" fontId="13" fillId="7" borderId="7" xfId="0" applyNumberFormat="1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left" vertical="top"/>
    </xf>
    <xf numFmtId="0" fontId="14" fillId="4" borderId="3" xfId="0" applyFont="1" applyFill="1" applyBorder="1" applyAlignment="1">
      <alignment horizontal="center" vertical="top"/>
    </xf>
    <xf numFmtId="0" fontId="14" fillId="4" borderId="4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NumberFormat="1" applyFont="1" applyFill="1" applyBorder="1" applyAlignment="1" applyProtection="1">
      <alignment horizontal="left"/>
      <protection locked="0"/>
    </xf>
    <xf numFmtId="0" fontId="13" fillId="7" borderId="7" xfId="3" applyFont="1" applyFill="1" applyBorder="1" applyAlignment="1">
      <alignment horizontal="center" vertical="center" wrapText="1"/>
    </xf>
    <xf numFmtId="0" fontId="13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15" fillId="4" borderId="0" xfId="0" applyFont="1" applyFill="1" applyBorder="1" applyAlignment="1">
      <alignment horizontal="left" vertical="top"/>
    </xf>
    <xf numFmtId="0" fontId="14" fillId="4" borderId="0" xfId="0" applyFont="1" applyFill="1" applyBorder="1" applyAlignment="1">
      <alignment horizontal="right"/>
    </xf>
    <xf numFmtId="0" fontId="14" fillId="4" borderId="0" xfId="0" applyFont="1" applyFill="1" applyBorder="1" applyAlignment="1">
      <alignment horizontal="left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4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33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/>
    </xf>
    <xf numFmtId="0" fontId="20" fillId="4" borderId="0" xfId="0" applyFont="1" applyFill="1" applyBorder="1" applyAlignment="1" applyProtection="1">
      <alignment horizontal="left" vertical="top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13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>
      <alignment horizontal="left" vertical="top"/>
    </xf>
    <xf numFmtId="43" fontId="5" fillId="4" borderId="0" xfId="2" applyFont="1" applyFill="1" applyBorder="1" applyAlignment="1">
      <alignment horizontal="center"/>
    </xf>
    <xf numFmtId="0" fontId="2" fillId="4" borderId="14" xfId="0" applyFont="1" applyFill="1" applyBorder="1" applyAlignment="1">
      <alignment horizontal="left" vertical="top"/>
    </xf>
    <xf numFmtId="0" fontId="15" fillId="4" borderId="0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14" fillId="4" borderId="0" xfId="0" applyFont="1" applyFill="1" applyAlignment="1" applyProtection="1">
      <alignment horizontal="right"/>
      <protection locked="0"/>
    </xf>
    <xf numFmtId="0" fontId="14" fillId="4" borderId="0" xfId="0" applyFont="1" applyFill="1" applyAlignment="1" applyProtection="1">
      <alignment horizontal="left"/>
      <protection locked="0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left" vertical="top" wrapText="1"/>
    </xf>
    <xf numFmtId="0" fontId="33" fillId="4" borderId="0" xfId="0" applyFont="1" applyFill="1" applyBorder="1" applyAlignment="1" applyProtection="1">
      <alignment horizontal="center" vertical="center"/>
      <protection locked="0"/>
    </xf>
    <xf numFmtId="0" fontId="13" fillId="7" borderId="6" xfId="0" applyFont="1" applyFill="1" applyBorder="1" applyAlignment="1">
      <alignment horizontal="center" vertical="center"/>
    </xf>
    <xf numFmtId="165" fontId="13" fillId="7" borderId="9" xfId="2" applyNumberFormat="1" applyFont="1" applyFill="1" applyBorder="1" applyAlignment="1" applyProtection="1">
      <alignment horizontal="center"/>
    </xf>
    <xf numFmtId="165" fontId="13" fillId="7" borderId="6" xfId="2" applyNumberFormat="1" applyFont="1" applyFill="1" applyBorder="1" applyAlignment="1" applyProtection="1">
      <alignment horizontal="center"/>
    </xf>
    <xf numFmtId="165" fontId="13" fillId="7" borderId="8" xfId="2" applyNumberFormat="1" applyFont="1" applyFill="1" applyBorder="1" applyAlignment="1" applyProtection="1">
      <alignment horizontal="center"/>
    </xf>
    <xf numFmtId="165" fontId="2" fillId="4" borderId="0" xfId="2" applyNumberFormat="1" applyFont="1" applyFill="1" applyBorder="1" applyAlignment="1" applyProtection="1">
      <alignment horizontal="center"/>
      <protection locked="0"/>
    </xf>
    <xf numFmtId="165" fontId="2" fillId="4" borderId="0" xfId="2" applyNumberFormat="1" applyFont="1" applyFill="1" applyBorder="1" applyAlignment="1" applyProtection="1">
      <alignment horizontal="center"/>
    </xf>
    <xf numFmtId="165" fontId="13" fillId="7" borderId="10" xfId="2" applyNumberFormat="1" applyFont="1" applyFill="1" applyBorder="1" applyAlignment="1" applyProtection="1">
      <alignment horizontal="center"/>
    </xf>
    <xf numFmtId="0" fontId="15" fillId="4" borderId="16" xfId="0" applyFont="1" applyFill="1" applyBorder="1" applyAlignment="1" applyProtection="1">
      <alignment horizontal="left" vertical="center" wrapText="1"/>
    </xf>
    <xf numFmtId="0" fontId="15" fillId="4" borderId="9" xfId="0" applyFont="1" applyFill="1" applyBorder="1" applyAlignment="1" applyProtection="1">
      <alignment horizontal="left" vertical="center" wrapText="1"/>
    </xf>
    <xf numFmtId="0" fontId="15" fillId="4" borderId="16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0" fontId="14" fillId="4" borderId="0" xfId="0" applyFont="1" applyFill="1" applyAlignment="1">
      <alignment horizontal="justify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1492250</xdr:colOff>
      <xdr:row>6</xdr:row>
      <xdr:rowOff>0</xdr:rowOff>
    </xdr:from>
    <xdr:to>
      <xdr:col>4</xdr:col>
      <xdr:colOff>1164167</xdr:colOff>
      <xdr:row>6</xdr:row>
      <xdr:rowOff>10583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778000" y="878417"/>
          <a:ext cx="5270500" cy="105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180974</xdr:colOff>
      <xdr:row>0</xdr:row>
      <xdr:rowOff>74084</xdr:rowOff>
    </xdr:from>
    <xdr:to>
      <xdr:col>1</xdr:col>
      <xdr:colOff>581024</xdr:colOff>
      <xdr:row>5</xdr:row>
      <xdr:rowOff>207434</xdr:rowOff>
    </xdr:to>
    <xdr:pic>
      <xdr:nvPicPr>
        <xdr:cNvPr id="5" name="Imagen 13" descr="escu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180974" y="74084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10590</xdr:colOff>
      <xdr:row>85</xdr:row>
      <xdr:rowOff>137579</xdr:rowOff>
    </xdr:from>
    <xdr:to>
      <xdr:col>2</xdr:col>
      <xdr:colOff>1356790</xdr:colOff>
      <xdr:row>87</xdr:row>
      <xdr:rowOff>168270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590" y="13303246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1354661</xdr:colOff>
      <xdr:row>85</xdr:row>
      <xdr:rowOff>137579</xdr:rowOff>
    </xdr:from>
    <xdr:to>
      <xdr:col>6</xdr:col>
      <xdr:colOff>2111</xdr:colOff>
      <xdr:row>87</xdr:row>
      <xdr:rowOff>168270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894661" y="13303246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243420</xdr:colOff>
      <xdr:row>85</xdr:row>
      <xdr:rowOff>264576</xdr:rowOff>
    </xdr:from>
    <xdr:to>
      <xdr:col>2</xdr:col>
      <xdr:colOff>1132420</xdr:colOff>
      <xdr:row>85</xdr:row>
      <xdr:rowOff>264576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243420" y="13430243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1507057</xdr:colOff>
      <xdr:row>85</xdr:row>
      <xdr:rowOff>268814</xdr:rowOff>
    </xdr:from>
    <xdr:to>
      <xdr:col>5</xdr:col>
      <xdr:colOff>215890</xdr:colOff>
      <xdr:row>85</xdr:row>
      <xdr:rowOff>268814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4047057" y="1343448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19050</xdr:rowOff>
    </xdr:from>
    <xdr:to>
      <xdr:col>1</xdr:col>
      <xdr:colOff>685800</xdr:colOff>
      <xdr:row>6</xdr:row>
      <xdr:rowOff>133350</xdr:rowOff>
    </xdr:to>
    <xdr:pic>
      <xdr:nvPicPr>
        <xdr:cNvPr id="3" name="Imagen 13" descr="escu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323850" y="171450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1400175</xdr:colOff>
      <xdr:row>7</xdr:row>
      <xdr:rowOff>0</xdr:rowOff>
    </xdr:from>
    <xdr:to>
      <xdr:col>8</xdr:col>
      <xdr:colOff>666750</xdr:colOff>
      <xdr:row>7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3562350" y="1085850"/>
          <a:ext cx="9096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1152525</xdr:colOff>
      <xdr:row>71</xdr:row>
      <xdr:rowOff>228601</xdr:rowOff>
    </xdr:from>
    <xdr:to>
      <xdr:col>3</xdr:col>
      <xdr:colOff>1055369</xdr:colOff>
      <xdr:row>75</xdr:row>
      <xdr:rowOff>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476375" y="10668001"/>
          <a:ext cx="4265294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1114425</xdr:colOff>
      <xdr:row>71</xdr:row>
      <xdr:rowOff>228601</xdr:rowOff>
    </xdr:from>
    <xdr:to>
      <xdr:col>9</xdr:col>
      <xdr:colOff>302894</xdr:colOff>
      <xdr:row>75</xdr:row>
      <xdr:rowOff>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429750" y="10668001"/>
          <a:ext cx="4265294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1476375</xdr:colOff>
      <xdr:row>71</xdr:row>
      <xdr:rowOff>495301</xdr:rowOff>
    </xdr:from>
    <xdr:to>
      <xdr:col>3</xdr:col>
      <xdr:colOff>542925</xdr:colOff>
      <xdr:row>71</xdr:row>
      <xdr:rowOff>495301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800225" y="1093470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1504950</xdr:colOff>
      <xdr:row>71</xdr:row>
      <xdr:rowOff>495301</xdr:rowOff>
    </xdr:from>
    <xdr:to>
      <xdr:col>8</xdr:col>
      <xdr:colOff>1257300</xdr:colOff>
      <xdr:row>71</xdr:row>
      <xdr:rowOff>495301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9820275" y="1093470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</xdr:row>
      <xdr:rowOff>47625</xdr:rowOff>
    </xdr:from>
    <xdr:to>
      <xdr:col>2</xdr:col>
      <xdr:colOff>542925</xdr:colOff>
      <xdr:row>6</xdr:row>
      <xdr:rowOff>161925</xdr:rowOff>
    </xdr:to>
    <xdr:pic>
      <xdr:nvPicPr>
        <xdr:cNvPr id="6" name="Imagen 13" descr="escud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266700" y="200025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85</xdr:row>
      <xdr:rowOff>390525</xdr:rowOff>
    </xdr:from>
    <xdr:to>
      <xdr:col>3</xdr:col>
      <xdr:colOff>1952625</xdr:colOff>
      <xdr:row>87</xdr:row>
      <xdr:rowOff>171449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23825" y="12858750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1990725</xdr:colOff>
      <xdr:row>85</xdr:row>
      <xdr:rowOff>390525</xdr:rowOff>
    </xdr:from>
    <xdr:to>
      <xdr:col>7</xdr:col>
      <xdr:colOff>0</xdr:colOff>
      <xdr:row>87</xdr:row>
      <xdr:rowOff>171449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4048125" y="12858750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276225</xdr:colOff>
      <xdr:row>85</xdr:row>
      <xdr:rowOff>514350</xdr:rowOff>
    </xdr:from>
    <xdr:to>
      <xdr:col>3</xdr:col>
      <xdr:colOff>1752600</xdr:colOff>
      <xdr:row>85</xdr:row>
      <xdr:rowOff>514350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381000" y="129825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2228850</xdr:colOff>
      <xdr:row>85</xdr:row>
      <xdr:rowOff>514350</xdr:rowOff>
    </xdr:from>
    <xdr:to>
      <xdr:col>6</xdr:col>
      <xdr:colOff>495300</xdr:colOff>
      <xdr:row>85</xdr:row>
      <xdr:rowOff>514350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4286250" y="129825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96116</xdr:colOff>
      <xdr:row>1</xdr:row>
      <xdr:rowOff>51954</xdr:rowOff>
    </xdr:from>
    <xdr:to>
      <xdr:col>2</xdr:col>
      <xdr:colOff>866</xdr:colOff>
      <xdr:row>6</xdr:row>
      <xdr:rowOff>85725</xdr:rowOff>
    </xdr:to>
    <xdr:pic>
      <xdr:nvPicPr>
        <xdr:cNvPr id="3" name="Imagen 13" descr="escu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174048" y="129886"/>
          <a:ext cx="684068" cy="804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1359477</xdr:colOff>
      <xdr:row>7</xdr:row>
      <xdr:rowOff>8658</xdr:rowOff>
    </xdr:from>
    <xdr:to>
      <xdr:col>6</xdr:col>
      <xdr:colOff>398318</xdr:colOff>
      <xdr:row>7</xdr:row>
      <xdr:rowOff>8658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2216727" y="1108363"/>
          <a:ext cx="649431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675408</xdr:colOff>
      <xdr:row>41</xdr:row>
      <xdr:rowOff>554182</xdr:rowOff>
    </xdr:from>
    <xdr:to>
      <xdr:col>3</xdr:col>
      <xdr:colOff>533225</xdr:colOff>
      <xdr:row>45</xdr:row>
      <xdr:rowOff>865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753340" y="8018318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233793</xdr:colOff>
      <xdr:row>41</xdr:row>
      <xdr:rowOff>554185</xdr:rowOff>
    </xdr:from>
    <xdr:to>
      <xdr:col>7</xdr:col>
      <xdr:colOff>524564</xdr:colOff>
      <xdr:row>45</xdr:row>
      <xdr:rowOff>868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5992088" y="801832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415637</xdr:colOff>
      <xdr:row>42</xdr:row>
      <xdr:rowOff>43293</xdr:rowOff>
    </xdr:from>
    <xdr:to>
      <xdr:col>3</xdr:col>
      <xdr:colOff>216478</xdr:colOff>
      <xdr:row>42</xdr:row>
      <xdr:rowOff>43293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1272887" y="8139543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663286</xdr:colOff>
      <xdr:row>42</xdr:row>
      <xdr:rowOff>39831</xdr:rowOff>
    </xdr:from>
    <xdr:to>
      <xdr:col>7</xdr:col>
      <xdr:colOff>117763</xdr:colOff>
      <xdr:row>42</xdr:row>
      <xdr:rowOff>39831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>
          <a:off x="6421581" y="813608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</xdr:row>
      <xdr:rowOff>0</xdr:rowOff>
    </xdr:from>
    <xdr:to>
      <xdr:col>1</xdr:col>
      <xdr:colOff>626918</xdr:colOff>
      <xdr:row>8</xdr:row>
      <xdr:rowOff>42430</xdr:rowOff>
    </xdr:to>
    <xdr:pic>
      <xdr:nvPicPr>
        <xdr:cNvPr id="3" name="Imagen 13" descr="escu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266700" y="228600"/>
          <a:ext cx="684068" cy="804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1143000</xdr:colOff>
      <xdr:row>9</xdr:row>
      <xdr:rowOff>0</xdr:rowOff>
    </xdr:from>
    <xdr:to>
      <xdr:col>7</xdr:col>
      <xdr:colOff>685800</xdr:colOff>
      <xdr:row>9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2438400" y="1238250"/>
          <a:ext cx="595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371475</xdr:colOff>
      <xdr:row>49</xdr:row>
      <xdr:rowOff>57150</xdr:rowOff>
    </xdr:from>
    <xdr:to>
      <xdr:col>5</xdr:col>
      <xdr:colOff>721994</xdr:colOff>
      <xdr:row>54</xdr:row>
      <xdr:rowOff>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695325" y="7038975"/>
          <a:ext cx="4265294" cy="1123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1457325</xdr:colOff>
      <xdr:row>49</xdr:row>
      <xdr:rowOff>57150</xdr:rowOff>
    </xdr:from>
    <xdr:to>
      <xdr:col>8</xdr:col>
      <xdr:colOff>874394</xdr:colOff>
      <xdr:row>54</xdr:row>
      <xdr:rowOff>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5695950" y="7038975"/>
          <a:ext cx="4265294" cy="1123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714375</xdr:colOff>
      <xdr:row>50</xdr:row>
      <xdr:rowOff>152400</xdr:rowOff>
    </xdr:from>
    <xdr:to>
      <xdr:col>5</xdr:col>
      <xdr:colOff>228600</xdr:colOff>
      <xdr:row>50</xdr:row>
      <xdr:rowOff>152400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>
          <a:off x="1038225" y="74961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352425</xdr:colOff>
      <xdr:row>50</xdr:row>
      <xdr:rowOff>152400</xdr:rowOff>
    </xdr:from>
    <xdr:to>
      <xdr:col>8</xdr:col>
      <xdr:colOff>419100</xdr:colOff>
      <xdr:row>50</xdr:row>
      <xdr:rowOff>152400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>
          <a:off x="6076950" y="74961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66675</xdr:rowOff>
    </xdr:from>
    <xdr:to>
      <xdr:col>1</xdr:col>
      <xdr:colOff>617393</xdr:colOff>
      <xdr:row>7</xdr:row>
      <xdr:rowOff>71005</xdr:rowOff>
    </xdr:to>
    <xdr:pic>
      <xdr:nvPicPr>
        <xdr:cNvPr id="3" name="Imagen 13" descr="escu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180975" y="142875"/>
          <a:ext cx="684068" cy="804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1905000</xdr:colOff>
      <xdr:row>8</xdr:row>
      <xdr:rowOff>0</xdr:rowOff>
    </xdr:from>
    <xdr:to>
      <xdr:col>5</xdr:col>
      <xdr:colOff>895350</xdr:colOff>
      <xdr:row>8</xdr:row>
      <xdr:rowOff>9525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>
          <a:off x="2933700" y="1123950"/>
          <a:ext cx="53149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447675</xdr:colOff>
      <xdr:row>44</xdr:row>
      <xdr:rowOff>542926</xdr:rowOff>
    </xdr:from>
    <xdr:to>
      <xdr:col>3</xdr:col>
      <xdr:colOff>102869</xdr:colOff>
      <xdr:row>48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695325" y="702945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161925</xdr:colOff>
      <xdr:row>45</xdr:row>
      <xdr:rowOff>47625</xdr:rowOff>
    </xdr:from>
    <xdr:to>
      <xdr:col>2</xdr:col>
      <xdr:colOff>3590925</xdr:colOff>
      <xdr:row>45</xdr:row>
      <xdr:rowOff>47625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>
          <a:off x="1190625" y="71628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1038225</xdr:colOff>
      <xdr:row>44</xdr:row>
      <xdr:rowOff>542926</xdr:rowOff>
    </xdr:from>
    <xdr:to>
      <xdr:col>7</xdr:col>
      <xdr:colOff>502919</xdr:colOff>
      <xdr:row>48</xdr:row>
      <xdr:rowOff>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/>
      </xdr:nvSpPr>
      <xdr:spPr>
        <a:xfrm>
          <a:off x="5895975" y="702945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257175</xdr:colOff>
      <xdr:row>45</xdr:row>
      <xdr:rowOff>47625</xdr:rowOff>
    </xdr:from>
    <xdr:to>
      <xdr:col>7</xdr:col>
      <xdr:colOff>133350</xdr:colOff>
      <xdr:row>45</xdr:row>
      <xdr:rowOff>47625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>
          <a:off x="6362700" y="71628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180975</xdr:rowOff>
    </xdr:from>
    <xdr:to>
      <xdr:col>4</xdr:col>
      <xdr:colOff>17318</xdr:colOff>
      <xdr:row>5</xdr:row>
      <xdr:rowOff>147205</xdr:rowOff>
    </xdr:to>
    <xdr:pic>
      <xdr:nvPicPr>
        <xdr:cNvPr id="5" name="Imagen 13" descr="escud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142875" y="180975"/>
          <a:ext cx="684068" cy="804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1238250</xdr:colOff>
      <xdr:row>6</xdr:row>
      <xdr:rowOff>0</xdr:rowOff>
    </xdr:from>
    <xdr:to>
      <xdr:col>8</xdr:col>
      <xdr:colOff>409575</xdr:colOff>
      <xdr:row>6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>
          <a:off x="2047875" y="1085850"/>
          <a:ext cx="4591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94</xdr:row>
      <xdr:rowOff>133351</xdr:rowOff>
    </xdr:from>
    <xdr:to>
      <xdr:col>6</xdr:col>
      <xdr:colOff>66675</xdr:colOff>
      <xdr:row>97</xdr:row>
      <xdr:rowOff>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9525" y="14478001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123825</xdr:colOff>
      <xdr:row>94</xdr:row>
      <xdr:rowOff>257176</xdr:rowOff>
    </xdr:from>
    <xdr:to>
      <xdr:col>5</xdr:col>
      <xdr:colOff>1238250</xdr:colOff>
      <xdr:row>94</xdr:row>
      <xdr:rowOff>257176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>
          <a:off x="209550" y="14601826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94</xdr:row>
      <xdr:rowOff>133351</xdr:rowOff>
    </xdr:from>
    <xdr:to>
      <xdr:col>10</xdr:col>
      <xdr:colOff>0</xdr:colOff>
      <xdr:row>97</xdr:row>
      <xdr:rowOff>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3838575" y="14478001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219075</xdr:colOff>
      <xdr:row>94</xdr:row>
      <xdr:rowOff>257176</xdr:rowOff>
    </xdr:from>
    <xdr:to>
      <xdr:col>9</xdr:col>
      <xdr:colOff>0</xdr:colOff>
      <xdr:row>94</xdr:row>
      <xdr:rowOff>257176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>
          <a:off x="4048125" y="14601826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1209675</xdr:colOff>
      <xdr:row>5</xdr:row>
      <xdr:rowOff>9525</xdr:rowOff>
    </xdr:from>
    <xdr:to>
      <xdr:col>4</xdr:col>
      <xdr:colOff>723900</xdr:colOff>
      <xdr:row>5</xdr:row>
      <xdr:rowOff>9527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flipV="1">
          <a:off x="1581150" y="771525"/>
          <a:ext cx="36385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43</xdr:row>
      <xdr:rowOff>38100</xdr:rowOff>
    </xdr:from>
    <xdr:to>
      <xdr:col>2</xdr:col>
      <xdr:colOff>114300</xdr:colOff>
      <xdr:row>47</xdr:row>
      <xdr:rowOff>9524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9525" y="8162925"/>
          <a:ext cx="32385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133350</xdr:colOff>
      <xdr:row>43</xdr:row>
      <xdr:rowOff>38100</xdr:rowOff>
    </xdr:from>
    <xdr:to>
      <xdr:col>6</xdr:col>
      <xdr:colOff>0</xdr:colOff>
      <xdr:row>47</xdr:row>
      <xdr:rowOff>9524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3486150" y="8162925"/>
          <a:ext cx="32385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285750</xdr:colOff>
      <xdr:row>43</xdr:row>
      <xdr:rowOff>133350</xdr:rowOff>
    </xdr:from>
    <xdr:to>
      <xdr:col>2</xdr:col>
      <xdr:colOff>28575</xdr:colOff>
      <xdr:row>43</xdr:row>
      <xdr:rowOff>133352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flipV="1">
          <a:off x="285750" y="8258175"/>
          <a:ext cx="28765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371475</xdr:colOff>
      <xdr:row>43</xdr:row>
      <xdr:rowOff>133350</xdr:rowOff>
    </xdr:from>
    <xdr:to>
      <xdr:col>5</xdr:col>
      <xdr:colOff>990600</xdr:colOff>
      <xdr:row>43</xdr:row>
      <xdr:rowOff>133352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flipV="1">
          <a:off x="3724275" y="8258175"/>
          <a:ext cx="28765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85724</xdr:colOff>
      <xdr:row>0</xdr:row>
      <xdr:rowOff>95250</xdr:rowOff>
    </xdr:from>
    <xdr:to>
      <xdr:col>1</xdr:col>
      <xdr:colOff>352424</xdr:colOff>
      <xdr:row>5</xdr:row>
      <xdr:rowOff>77788</xdr:rowOff>
    </xdr:to>
    <xdr:pic>
      <xdr:nvPicPr>
        <xdr:cNvPr id="7" name="Imagen 13" descr="escud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85724" y="95250"/>
          <a:ext cx="638175" cy="744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34" zoomScale="90" zoomScaleNormal="90" workbookViewId="0">
      <selection activeCell="D75" sqref="D75"/>
    </sheetView>
  </sheetViews>
  <sheetFormatPr baseColWidth="10" defaultRowHeight="12" x14ac:dyDescent="0.2"/>
  <cols>
    <col min="1" max="1" width="4.28515625" style="16" customWidth="1"/>
    <col min="2" max="2" width="33.85546875" style="16" customWidth="1"/>
    <col min="3" max="3" width="29.5703125" style="16" customWidth="1"/>
    <col min="4" max="5" width="20.5703125" style="16" customWidth="1"/>
    <col min="6" max="6" width="7.7109375" style="16" customWidth="1"/>
    <col min="7" max="9" width="11.42578125" style="16"/>
    <col min="10" max="10" width="13.85546875" style="16" bestFit="1" customWidth="1"/>
    <col min="11" max="16384" width="11.42578125" style="16"/>
  </cols>
  <sheetData>
    <row r="1" spans="1:6" s="28" customFormat="1" x14ac:dyDescent="0.2">
      <c r="B1" s="339"/>
      <c r="C1" s="339"/>
      <c r="D1" s="339"/>
      <c r="E1" s="339"/>
      <c r="F1" s="339"/>
    </row>
    <row r="2" spans="1:6" x14ac:dyDescent="0.2">
      <c r="B2" s="339" t="s">
        <v>80</v>
      </c>
      <c r="C2" s="339"/>
      <c r="D2" s="339"/>
      <c r="E2" s="339"/>
      <c r="F2" s="339"/>
    </row>
    <row r="3" spans="1:6" x14ac:dyDescent="0.2">
      <c r="B3" s="339" t="s">
        <v>242</v>
      </c>
      <c r="C3" s="339"/>
      <c r="D3" s="339"/>
      <c r="E3" s="339"/>
      <c r="F3" s="339"/>
    </row>
    <row r="4" spans="1:6" x14ac:dyDescent="0.2">
      <c r="B4" s="339" t="s">
        <v>1</v>
      </c>
      <c r="C4" s="339"/>
      <c r="D4" s="339"/>
      <c r="E4" s="339"/>
      <c r="F4" s="339"/>
    </row>
    <row r="5" spans="1:6" ht="6" customHeight="1" x14ac:dyDescent="0.2">
      <c r="A5" s="189"/>
      <c r="B5" s="189"/>
      <c r="C5" s="79"/>
      <c r="D5" s="79"/>
      <c r="E5" s="79"/>
      <c r="F5" s="79"/>
    </row>
    <row r="6" spans="1:6" ht="16.5" customHeight="1" x14ac:dyDescent="0.2">
      <c r="A6" s="189"/>
      <c r="B6" s="193" t="s">
        <v>210</v>
      </c>
      <c r="C6" s="279"/>
      <c r="D6" s="279"/>
      <c r="E6" s="279"/>
      <c r="F6" s="279"/>
    </row>
    <row r="7" spans="1:6" s="28" customFormat="1" ht="3" customHeight="1" x14ac:dyDescent="0.2">
      <c r="A7" s="189"/>
      <c r="B7" s="78"/>
      <c r="C7" s="78"/>
      <c r="D7" s="78"/>
      <c r="E7" s="78"/>
      <c r="F7" s="79"/>
    </row>
    <row r="8" spans="1:6" s="28" customFormat="1" ht="3" customHeight="1" x14ac:dyDescent="0.2">
      <c r="A8" s="80"/>
      <c r="B8" s="80"/>
      <c r="C8" s="80"/>
      <c r="D8" s="81"/>
      <c r="E8" s="81"/>
      <c r="F8" s="82"/>
    </row>
    <row r="9" spans="1:6" s="195" customFormat="1" ht="20.100000000000001" customHeight="1" x14ac:dyDescent="0.2">
      <c r="A9" s="194"/>
      <c r="B9" s="351" t="s">
        <v>76</v>
      </c>
      <c r="C9" s="351"/>
      <c r="D9" s="84">
        <v>2017</v>
      </c>
      <c r="E9" s="84">
        <v>2016</v>
      </c>
      <c r="F9" s="86"/>
    </row>
    <row r="10" spans="1:6" s="28" customFormat="1" ht="3" customHeight="1" x14ac:dyDescent="0.2">
      <c r="A10" s="87"/>
      <c r="B10" s="88"/>
      <c r="C10" s="88"/>
      <c r="D10" s="89"/>
      <c r="E10" s="89"/>
      <c r="F10" s="191"/>
    </row>
    <row r="11" spans="1:6" s="112" customFormat="1" x14ac:dyDescent="0.2">
      <c r="A11" s="196"/>
      <c r="B11" s="344" t="s">
        <v>81</v>
      </c>
      <c r="C11" s="344"/>
      <c r="D11" s="46"/>
      <c r="E11" s="46"/>
      <c r="F11" s="109"/>
    </row>
    <row r="12" spans="1:6" x14ac:dyDescent="0.2">
      <c r="A12" s="92"/>
      <c r="B12" s="349" t="s">
        <v>83</v>
      </c>
      <c r="C12" s="349"/>
      <c r="D12" s="197">
        <f>SUM(D13:D20)</f>
        <v>1230513351.5699999</v>
      </c>
      <c r="E12" s="197">
        <f>SUM(E13:E20)</f>
        <v>2964821699.2399998</v>
      </c>
      <c r="F12" s="109"/>
    </row>
    <row r="13" spans="1:6" x14ac:dyDescent="0.2">
      <c r="A13" s="91"/>
      <c r="B13" s="341" t="s">
        <v>85</v>
      </c>
      <c r="C13" s="341"/>
      <c r="D13" s="192">
        <v>720438706</v>
      </c>
      <c r="E13" s="192">
        <v>1527438899.04</v>
      </c>
      <c r="F13" s="109"/>
    </row>
    <row r="14" spans="1:6" x14ac:dyDescent="0.2">
      <c r="A14" s="91"/>
      <c r="B14" s="341" t="s">
        <v>87</v>
      </c>
      <c r="C14" s="341"/>
      <c r="D14" s="192">
        <v>0</v>
      </c>
      <c r="E14" s="192">
        <v>0</v>
      </c>
      <c r="F14" s="109"/>
    </row>
    <row r="15" spans="1:6" ht="12" customHeight="1" x14ac:dyDescent="0.2">
      <c r="A15" s="91"/>
      <c r="B15" s="341" t="s">
        <v>89</v>
      </c>
      <c r="C15" s="341"/>
      <c r="D15" s="192">
        <v>0</v>
      </c>
      <c r="E15" s="192">
        <v>0</v>
      </c>
      <c r="F15" s="109"/>
    </row>
    <row r="16" spans="1:6" x14ac:dyDescent="0.2">
      <c r="A16" s="91"/>
      <c r="B16" s="341" t="s">
        <v>91</v>
      </c>
      <c r="C16" s="341"/>
      <c r="D16" s="192">
        <v>327725081.06</v>
      </c>
      <c r="E16" s="192">
        <v>364521805.12</v>
      </c>
      <c r="F16" s="109"/>
    </row>
    <row r="17" spans="1:6" x14ac:dyDescent="0.2">
      <c r="A17" s="91"/>
      <c r="B17" s="341" t="s">
        <v>241</v>
      </c>
      <c r="C17" s="341"/>
      <c r="D17" s="192">
        <v>382714</v>
      </c>
      <c r="E17" s="192">
        <v>779959</v>
      </c>
      <c r="F17" s="109"/>
    </row>
    <row r="18" spans="1:6" x14ac:dyDescent="0.2">
      <c r="A18" s="91"/>
      <c r="B18" s="341" t="s">
        <v>93</v>
      </c>
      <c r="C18" s="341"/>
      <c r="D18" s="192">
        <v>175928923.50999999</v>
      </c>
      <c r="E18" s="192">
        <v>1054865122.08</v>
      </c>
      <c r="F18" s="109"/>
    </row>
    <row r="19" spans="1:6" x14ac:dyDescent="0.2">
      <c r="A19" s="91"/>
      <c r="B19" s="341" t="s">
        <v>95</v>
      </c>
      <c r="C19" s="341"/>
      <c r="D19" s="192">
        <v>0</v>
      </c>
      <c r="E19" s="192">
        <v>0</v>
      </c>
      <c r="F19" s="109"/>
    </row>
    <row r="20" spans="1:6" ht="38.25" customHeight="1" x14ac:dyDescent="0.2">
      <c r="A20" s="91"/>
      <c r="B20" s="342" t="s">
        <v>97</v>
      </c>
      <c r="C20" s="342"/>
      <c r="D20" s="192">
        <v>6037927</v>
      </c>
      <c r="E20" s="192">
        <v>17215914</v>
      </c>
      <c r="F20" s="109"/>
    </row>
    <row r="21" spans="1:6" x14ac:dyDescent="0.2">
      <c r="A21" s="92"/>
      <c r="B21" s="45"/>
      <c r="C21" s="43"/>
      <c r="D21" s="198"/>
      <c r="E21" s="198"/>
      <c r="F21" s="109"/>
    </row>
    <row r="22" spans="1:6" ht="29.25" customHeight="1" x14ac:dyDescent="0.2">
      <c r="A22" s="92"/>
      <c r="B22" s="349" t="s">
        <v>100</v>
      </c>
      <c r="C22" s="349"/>
      <c r="D22" s="197">
        <f>SUM(D23:D24)</f>
        <v>9593697512.1299992</v>
      </c>
      <c r="E22" s="197">
        <f>SUM(E23:E24)</f>
        <v>18339912544.310001</v>
      </c>
      <c r="F22" s="109"/>
    </row>
    <row r="23" spans="1:6" x14ac:dyDescent="0.2">
      <c r="A23" s="91"/>
      <c r="B23" s="341" t="s">
        <v>102</v>
      </c>
      <c r="C23" s="341"/>
      <c r="D23" s="199">
        <v>9593697512.1299992</v>
      </c>
      <c r="E23" s="199">
        <v>18339912544.310001</v>
      </c>
      <c r="F23" s="109"/>
    </row>
    <row r="24" spans="1:6" x14ac:dyDescent="0.2">
      <c r="A24" s="91"/>
      <c r="B24" s="341" t="s">
        <v>194</v>
      </c>
      <c r="C24" s="341"/>
      <c r="D24" s="192">
        <v>0</v>
      </c>
      <c r="E24" s="192">
        <v>0</v>
      </c>
      <c r="F24" s="109"/>
    </row>
    <row r="25" spans="1:6" x14ac:dyDescent="0.2">
      <c r="A25" s="92"/>
      <c r="B25" s="45"/>
      <c r="C25" s="43"/>
      <c r="D25" s="198"/>
      <c r="E25" s="198"/>
      <c r="F25" s="109"/>
    </row>
    <row r="26" spans="1:6" x14ac:dyDescent="0.2">
      <c r="A26" s="91"/>
      <c r="B26" s="349" t="s">
        <v>106</v>
      </c>
      <c r="C26" s="349"/>
      <c r="D26" s="197">
        <f>SUM(D27:D31)</f>
        <v>50298570.810000002</v>
      </c>
      <c r="E26" s="197">
        <f>SUM(E27:E31)</f>
        <v>62458727.419999994</v>
      </c>
      <c r="F26" s="109"/>
    </row>
    <row r="27" spans="1:6" x14ac:dyDescent="0.2">
      <c r="A27" s="91"/>
      <c r="B27" s="341" t="s">
        <v>108</v>
      </c>
      <c r="C27" s="341"/>
      <c r="D27" s="192">
        <v>50276833.810000002</v>
      </c>
      <c r="E27" s="192">
        <v>62458727.409999996</v>
      </c>
      <c r="F27" s="109"/>
    </row>
    <row r="28" spans="1:6" x14ac:dyDescent="0.2">
      <c r="A28" s="91"/>
      <c r="B28" s="341" t="s">
        <v>109</v>
      </c>
      <c r="C28" s="341"/>
      <c r="D28" s="192">
        <v>0</v>
      </c>
      <c r="E28" s="192">
        <v>0</v>
      </c>
      <c r="F28" s="109"/>
    </row>
    <row r="29" spans="1:6" ht="26.25" customHeight="1" x14ac:dyDescent="0.2">
      <c r="A29" s="91"/>
      <c r="B29" s="342" t="s">
        <v>110</v>
      </c>
      <c r="C29" s="342"/>
      <c r="D29" s="192">
        <v>0</v>
      </c>
      <c r="E29" s="192">
        <v>0</v>
      </c>
      <c r="F29" s="109"/>
    </row>
    <row r="30" spans="1:6" x14ac:dyDescent="0.2">
      <c r="A30" s="91"/>
      <c r="B30" s="341" t="s">
        <v>112</v>
      </c>
      <c r="C30" s="341"/>
      <c r="D30" s="192">
        <v>0</v>
      </c>
      <c r="E30" s="192">
        <v>0</v>
      </c>
      <c r="F30" s="109"/>
    </row>
    <row r="31" spans="1:6" x14ac:dyDescent="0.2">
      <c r="A31" s="91"/>
      <c r="B31" s="341" t="s">
        <v>113</v>
      </c>
      <c r="C31" s="341"/>
      <c r="D31" s="192">
        <v>21737</v>
      </c>
      <c r="E31" s="192">
        <v>0.01</v>
      </c>
      <c r="F31" s="109"/>
    </row>
    <row r="32" spans="1:6" x14ac:dyDescent="0.2">
      <c r="A32" s="92"/>
      <c r="B32" s="45"/>
      <c r="C32" s="48"/>
      <c r="D32" s="200"/>
      <c r="E32" s="200"/>
      <c r="F32" s="109"/>
    </row>
    <row r="33" spans="1:6" x14ac:dyDescent="0.2">
      <c r="A33" s="201"/>
      <c r="B33" s="343" t="s">
        <v>115</v>
      </c>
      <c r="C33" s="343"/>
      <c r="D33" s="202">
        <f>D12+D22+D26</f>
        <v>10874509434.509998</v>
      </c>
      <c r="E33" s="202">
        <f>E12+E22+E26</f>
        <v>21367192970.970001</v>
      </c>
      <c r="F33" s="203"/>
    </row>
    <row r="34" spans="1:6" x14ac:dyDescent="0.2">
      <c r="A34" s="92"/>
      <c r="B34" s="343"/>
      <c r="C34" s="343"/>
      <c r="D34" s="200"/>
      <c r="E34" s="200"/>
      <c r="F34" s="109"/>
    </row>
    <row r="35" spans="1:6" x14ac:dyDescent="0.2">
      <c r="A35" s="204"/>
      <c r="B35" s="344" t="s">
        <v>82</v>
      </c>
      <c r="C35" s="344"/>
      <c r="D35" s="200"/>
      <c r="E35" s="200"/>
      <c r="F35" s="191"/>
    </row>
    <row r="36" spans="1:6" x14ac:dyDescent="0.2">
      <c r="A36" s="204"/>
      <c r="B36" s="344" t="s">
        <v>84</v>
      </c>
      <c r="C36" s="344"/>
      <c r="D36" s="197">
        <f>SUM(D37:D39)</f>
        <v>3590707937.4699998</v>
      </c>
      <c r="E36" s="197">
        <f>SUM(E37:E39)</f>
        <v>8380101890.5300007</v>
      </c>
      <c r="F36" s="109"/>
    </row>
    <row r="37" spans="1:6" x14ac:dyDescent="0.2">
      <c r="A37" s="204"/>
      <c r="B37" s="341" t="s">
        <v>86</v>
      </c>
      <c r="C37" s="341"/>
      <c r="D37" s="192">
        <v>2586648100.5999999</v>
      </c>
      <c r="E37" s="192">
        <v>5880749526.5100002</v>
      </c>
      <c r="F37" s="109"/>
    </row>
    <row r="38" spans="1:6" x14ac:dyDescent="0.2">
      <c r="A38" s="204"/>
      <c r="B38" s="341" t="s">
        <v>88</v>
      </c>
      <c r="C38" s="341"/>
      <c r="D38" s="192">
        <v>248479354.44</v>
      </c>
      <c r="E38" s="192">
        <v>582089904.44000006</v>
      </c>
      <c r="F38" s="109"/>
    </row>
    <row r="39" spans="1:6" x14ac:dyDescent="0.2">
      <c r="A39" s="204"/>
      <c r="B39" s="341" t="s">
        <v>90</v>
      </c>
      <c r="C39" s="341"/>
      <c r="D39" s="192">
        <v>755580482.42999995</v>
      </c>
      <c r="E39" s="192">
        <v>1917262459.5799999</v>
      </c>
      <c r="F39" s="109"/>
    </row>
    <row r="40" spans="1:6" x14ac:dyDescent="0.2">
      <c r="A40" s="204"/>
      <c r="B40" s="45"/>
      <c r="C40" s="43"/>
      <c r="D40" s="198"/>
      <c r="E40" s="198"/>
      <c r="F40" s="109"/>
    </row>
    <row r="41" spans="1:6" x14ac:dyDescent="0.2">
      <c r="A41" s="204"/>
      <c r="B41" s="344" t="s">
        <v>195</v>
      </c>
      <c r="C41" s="344"/>
      <c r="D41" s="197">
        <f>SUM(D42:D50)</f>
        <v>3718283479.3099999</v>
      </c>
      <c r="E41" s="197">
        <f>SUM(E42:E50)</f>
        <v>8080128612.2400007</v>
      </c>
      <c r="F41" s="109"/>
    </row>
    <row r="42" spans="1:6" x14ac:dyDescent="0.2">
      <c r="A42" s="204"/>
      <c r="B42" s="341" t="s">
        <v>94</v>
      </c>
      <c r="C42" s="341"/>
      <c r="D42" s="192">
        <v>360020178.49000001</v>
      </c>
      <c r="E42" s="192">
        <v>707423542.55999994</v>
      </c>
      <c r="F42" s="109"/>
    </row>
    <row r="43" spans="1:6" ht="12" customHeight="1" x14ac:dyDescent="0.2">
      <c r="A43" s="204"/>
      <c r="B43" s="341" t="s">
        <v>96</v>
      </c>
      <c r="C43" s="341"/>
      <c r="D43" s="192">
        <v>3147399987.21</v>
      </c>
      <c r="E43" s="192">
        <v>6868221126.96</v>
      </c>
      <c r="F43" s="109"/>
    </row>
    <row r="44" spans="1:6" ht="25.5" customHeight="1" x14ac:dyDescent="0.2">
      <c r="A44" s="204"/>
      <c r="B44" s="341" t="s">
        <v>98</v>
      </c>
      <c r="C44" s="341"/>
      <c r="D44" s="192">
        <v>0</v>
      </c>
      <c r="E44" s="192">
        <v>0</v>
      </c>
      <c r="F44" s="109"/>
    </row>
    <row r="45" spans="1:6" x14ac:dyDescent="0.2">
      <c r="A45" s="204"/>
      <c r="B45" s="341" t="s">
        <v>99</v>
      </c>
      <c r="C45" s="341"/>
      <c r="D45" s="192">
        <v>138601035.61000001</v>
      </c>
      <c r="E45" s="192">
        <v>348719468.92000002</v>
      </c>
      <c r="F45" s="109"/>
    </row>
    <row r="46" spans="1:6" x14ac:dyDescent="0.2">
      <c r="A46" s="204"/>
      <c r="B46" s="341" t="s">
        <v>101</v>
      </c>
      <c r="C46" s="341"/>
      <c r="D46" s="192">
        <v>0</v>
      </c>
      <c r="E46" s="192">
        <v>0</v>
      </c>
      <c r="F46" s="109"/>
    </row>
    <row r="47" spans="1:6" x14ac:dyDescent="0.2">
      <c r="A47" s="204"/>
      <c r="B47" s="341" t="s">
        <v>103</v>
      </c>
      <c r="C47" s="341"/>
      <c r="D47" s="192">
        <v>69092280</v>
      </c>
      <c r="E47" s="192">
        <v>146124279</v>
      </c>
      <c r="F47" s="109"/>
    </row>
    <row r="48" spans="1:6" x14ac:dyDescent="0.2">
      <c r="A48" s="204"/>
      <c r="B48" s="341" t="s">
        <v>104</v>
      </c>
      <c r="C48" s="341"/>
      <c r="D48" s="192">
        <v>3169998</v>
      </c>
      <c r="E48" s="192">
        <v>9640194.8000000007</v>
      </c>
      <c r="F48" s="109"/>
    </row>
    <row r="49" spans="1:6" x14ac:dyDescent="0.2">
      <c r="A49" s="204"/>
      <c r="B49" s="341" t="s">
        <v>105</v>
      </c>
      <c r="C49" s="341"/>
      <c r="D49" s="192">
        <v>0</v>
      </c>
      <c r="E49" s="192">
        <v>0</v>
      </c>
      <c r="F49" s="109"/>
    </row>
    <row r="50" spans="1:6" x14ac:dyDescent="0.2">
      <c r="A50" s="204"/>
      <c r="B50" s="341" t="s">
        <v>107</v>
      </c>
      <c r="C50" s="341"/>
      <c r="D50" s="192">
        <v>0</v>
      </c>
      <c r="E50" s="192">
        <v>0</v>
      </c>
      <c r="F50" s="109"/>
    </row>
    <row r="51" spans="1:6" x14ac:dyDescent="0.2">
      <c r="A51" s="204"/>
      <c r="B51" s="45"/>
      <c r="C51" s="43"/>
      <c r="D51" s="198"/>
      <c r="E51" s="198"/>
      <c r="F51" s="109"/>
    </row>
    <row r="52" spans="1:6" x14ac:dyDescent="0.2">
      <c r="A52" s="204"/>
      <c r="B52" s="349" t="s">
        <v>102</v>
      </c>
      <c r="C52" s="349"/>
      <c r="D52" s="197">
        <f>SUM(D53:D55)</f>
        <v>2003615524.7</v>
      </c>
      <c r="E52" s="197">
        <f>SUM(E53:E55)</f>
        <v>3857731585.46</v>
      </c>
      <c r="F52" s="109"/>
    </row>
    <row r="53" spans="1:6" x14ac:dyDescent="0.2">
      <c r="A53" s="204"/>
      <c r="B53" s="341" t="s">
        <v>111</v>
      </c>
      <c r="C53" s="341"/>
      <c r="D53" s="192">
        <v>967216220</v>
      </c>
      <c r="E53" s="192">
        <v>1932048881</v>
      </c>
      <c r="F53" s="109"/>
    </row>
    <row r="54" spans="1:6" x14ac:dyDescent="0.2">
      <c r="A54" s="204"/>
      <c r="B54" s="341" t="s">
        <v>50</v>
      </c>
      <c r="C54" s="341"/>
      <c r="D54" s="192">
        <v>648633738.36000001</v>
      </c>
      <c r="E54" s="192">
        <v>1073609125.22</v>
      </c>
      <c r="F54" s="109"/>
    </row>
    <row r="55" spans="1:6" x14ac:dyDescent="0.2">
      <c r="A55" s="204"/>
      <c r="B55" s="341" t="s">
        <v>114</v>
      </c>
      <c r="C55" s="341"/>
      <c r="D55" s="192">
        <v>387765566.33999997</v>
      </c>
      <c r="E55" s="192">
        <v>852073579.24000001</v>
      </c>
      <c r="F55" s="109"/>
    </row>
    <row r="56" spans="1:6" x14ac:dyDescent="0.2">
      <c r="A56" s="204"/>
      <c r="B56" s="45"/>
      <c r="C56" s="43"/>
      <c r="D56" s="198"/>
      <c r="E56" s="198"/>
      <c r="F56" s="109"/>
    </row>
    <row r="57" spans="1:6" x14ac:dyDescent="0.2">
      <c r="A57" s="204"/>
      <c r="B57" s="344" t="s">
        <v>116</v>
      </c>
      <c r="C57" s="344"/>
      <c r="D57" s="205">
        <f>SUM(D58:D62)</f>
        <v>54096730.899999999</v>
      </c>
      <c r="E57" s="205">
        <f>SUM(E58:E62)</f>
        <v>79606848.120000005</v>
      </c>
      <c r="F57" s="109"/>
    </row>
    <row r="58" spans="1:6" x14ac:dyDescent="0.2">
      <c r="A58" s="204"/>
      <c r="B58" s="341" t="s">
        <v>117</v>
      </c>
      <c r="C58" s="341"/>
      <c r="D58" s="192">
        <v>48465090.009999998</v>
      </c>
      <c r="E58" s="192">
        <v>79606848.120000005</v>
      </c>
      <c r="F58" s="109"/>
    </row>
    <row r="59" spans="1:6" x14ac:dyDescent="0.2">
      <c r="A59" s="204"/>
      <c r="B59" s="341" t="s">
        <v>118</v>
      </c>
      <c r="C59" s="341"/>
      <c r="D59" s="192">
        <v>0</v>
      </c>
      <c r="E59" s="192">
        <v>0</v>
      </c>
      <c r="F59" s="109"/>
    </row>
    <row r="60" spans="1:6" x14ac:dyDescent="0.2">
      <c r="A60" s="204"/>
      <c r="B60" s="341" t="s">
        <v>119</v>
      </c>
      <c r="C60" s="341"/>
      <c r="D60" s="192">
        <v>5631640.8899999997</v>
      </c>
      <c r="E60" s="192">
        <v>0</v>
      </c>
      <c r="F60" s="109"/>
    </row>
    <row r="61" spans="1:6" x14ac:dyDescent="0.2">
      <c r="A61" s="204"/>
      <c r="B61" s="341" t="s">
        <v>120</v>
      </c>
      <c r="C61" s="341"/>
      <c r="D61" s="192">
        <v>0</v>
      </c>
      <c r="E61" s="192">
        <v>0</v>
      </c>
      <c r="F61" s="109"/>
    </row>
    <row r="62" spans="1:6" x14ac:dyDescent="0.2">
      <c r="A62" s="204"/>
      <c r="B62" s="341" t="s">
        <v>121</v>
      </c>
      <c r="C62" s="341"/>
      <c r="D62" s="192">
        <v>0</v>
      </c>
      <c r="E62" s="192">
        <v>0</v>
      </c>
      <c r="F62" s="109"/>
    </row>
    <row r="63" spans="1:6" x14ac:dyDescent="0.2">
      <c r="A63" s="204"/>
      <c r="B63" s="45"/>
      <c r="C63" s="43"/>
      <c r="D63" s="198"/>
      <c r="E63" s="198"/>
      <c r="F63" s="109"/>
    </row>
    <row r="64" spans="1:6" x14ac:dyDescent="0.2">
      <c r="A64" s="204"/>
      <c r="B64" s="349" t="s">
        <v>122</v>
      </c>
      <c r="C64" s="349"/>
      <c r="D64" s="205">
        <f>SUM(D65:D70)</f>
        <v>66798015.039999999</v>
      </c>
      <c r="E64" s="205">
        <f>SUM(E65:E70)</f>
        <v>180582990.94</v>
      </c>
      <c r="F64" s="109"/>
    </row>
    <row r="65" spans="1:10" x14ac:dyDescent="0.2">
      <c r="A65" s="204"/>
      <c r="B65" s="342" t="s">
        <v>123</v>
      </c>
      <c r="C65" s="342"/>
      <c r="D65" s="192">
        <v>66798015.039999999</v>
      </c>
      <c r="E65" s="192">
        <v>180582990.94</v>
      </c>
      <c r="F65" s="109"/>
    </row>
    <row r="66" spans="1:10" x14ac:dyDescent="0.2">
      <c r="A66" s="204"/>
      <c r="B66" s="341" t="s">
        <v>124</v>
      </c>
      <c r="C66" s="341"/>
      <c r="D66" s="192">
        <v>0</v>
      </c>
      <c r="E66" s="192">
        <v>0</v>
      </c>
      <c r="F66" s="109"/>
    </row>
    <row r="67" spans="1:10" x14ac:dyDescent="0.2">
      <c r="A67" s="204"/>
      <c r="B67" s="341" t="s">
        <v>125</v>
      </c>
      <c r="C67" s="341"/>
      <c r="D67" s="192">
        <v>0</v>
      </c>
      <c r="E67" s="192">
        <v>0</v>
      </c>
      <c r="F67" s="109"/>
    </row>
    <row r="68" spans="1:10" x14ac:dyDescent="0.2">
      <c r="A68" s="204"/>
      <c r="B68" s="342" t="s">
        <v>196</v>
      </c>
      <c r="C68" s="342"/>
      <c r="D68" s="192">
        <v>0</v>
      </c>
      <c r="E68" s="192">
        <v>0</v>
      </c>
      <c r="F68" s="109"/>
    </row>
    <row r="69" spans="1:10" x14ac:dyDescent="0.2">
      <c r="A69" s="204"/>
      <c r="B69" s="341" t="s">
        <v>126</v>
      </c>
      <c r="C69" s="341"/>
      <c r="D69" s="192">
        <v>0</v>
      </c>
      <c r="E69" s="192">
        <v>0</v>
      </c>
      <c r="F69" s="109"/>
    </row>
    <row r="70" spans="1:10" x14ac:dyDescent="0.2">
      <c r="A70" s="204"/>
      <c r="B70" s="341" t="s">
        <v>127</v>
      </c>
      <c r="C70" s="341"/>
      <c r="D70" s="192">
        <v>0</v>
      </c>
      <c r="E70" s="192">
        <v>0</v>
      </c>
      <c r="F70" s="109"/>
    </row>
    <row r="71" spans="1:10" x14ac:dyDescent="0.2">
      <c r="A71" s="204"/>
      <c r="B71" s="45"/>
      <c r="C71" s="43"/>
      <c r="D71" s="198"/>
      <c r="E71" s="198"/>
      <c r="F71" s="109"/>
    </row>
    <row r="72" spans="1:10" x14ac:dyDescent="0.2">
      <c r="A72" s="204"/>
      <c r="B72" s="349" t="s">
        <v>128</v>
      </c>
      <c r="C72" s="349"/>
      <c r="D72" s="205">
        <f>SUM(D73)</f>
        <v>0</v>
      </c>
      <c r="E72" s="205">
        <f>SUM(E73)</f>
        <v>0</v>
      </c>
      <c r="F72" s="109"/>
    </row>
    <row r="73" spans="1:10" x14ac:dyDescent="0.2">
      <c r="A73" s="204"/>
      <c r="B73" s="341" t="s">
        <v>129</v>
      </c>
      <c r="C73" s="341"/>
      <c r="D73" s="192">
        <v>0</v>
      </c>
      <c r="E73" s="192">
        <v>0</v>
      </c>
      <c r="F73" s="109"/>
    </row>
    <row r="74" spans="1:10" x14ac:dyDescent="0.2">
      <c r="A74" s="204"/>
      <c r="B74" s="45"/>
      <c r="C74" s="43"/>
      <c r="D74" s="198"/>
      <c r="E74" s="198"/>
      <c r="F74" s="109"/>
    </row>
    <row r="75" spans="1:10" x14ac:dyDescent="0.2">
      <c r="A75" s="204"/>
      <c r="B75" s="343" t="s">
        <v>130</v>
      </c>
      <c r="C75" s="343"/>
      <c r="D75" s="206">
        <f>D36+D41+D52+D57+D64+D72</f>
        <v>9433501687.4200001</v>
      </c>
      <c r="E75" s="206">
        <f>E36+E41+E52+E57+E64+E72</f>
        <v>20578151927.289997</v>
      </c>
      <c r="F75" s="203"/>
    </row>
    <row r="76" spans="1:10" x14ac:dyDescent="0.2">
      <c r="A76" s="204"/>
      <c r="B76" s="47"/>
      <c r="C76" s="47"/>
      <c r="D76" s="198"/>
      <c r="E76" s="198"/>
      <c r="F76" s="203"/>
      <c r="J76" s="232"/>
    </row>
    <row r="77" spans="1:10" x14ac:dyDescent="0.2">
      <c r="A77" s="204"/>
      <c r="B77" s="340" t="s">
        <v>131</v>
      </c>
      <c r="C77" s="340"/>
      <c r="D77" s="206">
        <f>D33-D75</f>
        <v>1441007747.0899982</v>
      </c>
      <c r="E77" s="206">
        <f>E33-E75</f>
        <v>789041043.68000412</v>
      </c>
      <c r="F77" s="203"/>
    </row>
    <row r="78" spans="1:10" x14ac:dyDescent="0.2">
      <c r="A78" s="204"/>
      <c r="B78" s="29"/>
      <c r="C78" s="29"/>
      <c r="D78" s="29"/>
      <c r="E78" s="29"/>
      <c r="F78" s="109"/>
    </row>
    <row r="79" spans="1:10" x14ac:dyDescent="0.2">
      <c r="A79" s="204"/>
      <c r="B79" s="29" t="s">
        <v>237</v>
      </c>
      <c r="C79" s="29"/>
      <c r="D79" s="29"/>
      <c r="E79" s="29"/>
      <c r="F79" s="109"/>
    </row>
    <row r="80" spans="1:10" ht="6" customHeight="1" x14ac:dyDescent="0.2">
      <c r="A80" s="207"/>
      <c r="B80" s="64"/>
      <c r="C80" s="64"/>
      <c r="D80" s="64"/>
      <c r="E80" s="64"/>
      <c r="F80" s="60"/>
    </row>
    <row r="81" spans="1:6" ht="6" customHeight="1" x14ac:dyDescent="0.2">
      <c r="A81" s="28"/>
      <c r="B81" s="28"/>
      <c r="C81" s="28"/>
      <c r="D81" s="28"/>
      <c r="E81" s="28"/>
      <c r="F81" s="40"/>
    </row>
    <row r="82" spans="1:6" ht="6" customHeight="1" x14ac:dyDescent="0.2">
      <c r="A82" s="64"/>
      <c r="B82" s="65"/>
      <c r="C82" s="66"/>
      <c r="D82" s="67"/>
      <c r="E82" s="67"/>
      <c r="F82" s="60"/>
    </row>
    <row r="83" spans="1:6" ht="6" customHeight="1" x14ac:dyDescent="0.2">
      <c r="A83" s="28"/>
      <c r="B83" s="43"/>
      <c r="C83" s="61"/>
      <c r="D83" s="62"/>
      <c r="E83" s="62"/>
      <c r="F83" s="28"/>
    </row>
    <row r="84" spans="1:6" ht="27" customHeight="1" x14ac:dyDescent="0.2">
      <c r="B84" s="347" t="s">
        <v>238</v>
      </c>
      <c r="C84" s="348"/>
      <c r="D84" s="348"/>
      <c r="E84" s="348"/>
      <c r="F84" s="348"/>
    </row>
    <row r="85" spans="1:6" ht="9.75" customHeight="1" x14ac:dyDescent="0.2">
      <c r="B85" s="43"/>
      <c r="C85" s="61"/>
      <c r="D85" s="62"/>
      <c r="E85" s="62"/>
    </row>
    <row r="86" spans="1:6" ht="30" customHeight="1" x14ac:dyDescent="0.2">
      <c r="B86" s="43"/>
      <c r="C86" s="208"/>
      <c r="D86" s="208"/>
      <c r="E86" s="236"/>
    </row>
    <row r="87" spans="1:6" ht="14.1" customHeight="1" x14ac:dyDescent="0.2">
      <c r="B87" s="285"/>
      <c r="D87" s="345"/>
      <c r="E87" s="345"/>
      <c r="F87" s="62"/>
    </row>
    <row r="88" spans="1:6" ht="14.1" customHeight="1" x14ac:dyDescent="0.2">
      <c r="A88" s="350"/>
      <c r="B88" s="350"/>
      <c r="C88" s="350"/>
      <c r="D88" s="346"/>
      <c r="E88" s="346"/>
      <c r="F88" s="72"/>
    </row>
    <row r="89" spans="1:6" ht="9.9499999999999993" customHeight="1" x14ac:dyDescent="0.2">
      <c r="D89" s="24"/>
    </row>
    <row r="90" spans="1:6" x14ac:dyDescent="0.2">
      <c r="D90" s="24"/>
    </row>
    <row r="91" spans="1:6" x14ac:dyDescent="0.2">
      <c r="D91" s="24"/>
    </row>
  </sheetData>
  <sheetProtection formatCells="0" selectLockedCells="1"/>
  <mergeCells count="66">
    <mergeCell ref="B9:C9"/>
    <mergeCell ref="B17:C17"/>
    <mergeCell ref="B41:C41"/>
    <mergeCell ref="B11:C11"/>
    <mergeCell ref="B35:C35"/>
    <mergeCell ref="B12:C12"/>
    <mergeCell ref="B36:C36"/>
    <mergeCell ref="B13:C13"/>
    <mergeCell ref="B37:C37"/>
    <mergeCell ref="B14:C14"/>
    <mergeCell ref="B38:C38"/>
    <mergeCell ref="B15:C15"/>
    <mergeCell ref="B39:C39"/>
    <mergeCell ref="B16:C16"/>
    <mergeCell ref="B24:C24"/>
    <mergeCell ref="B18:C18"/>
    <mergeCell ref="B19:C19"/>
    <mergeCell ref="B43:C43"/>
    <mergeCell ref="B20:C20"/>
    <mergeCell ref="B22:C22"/>
    <mergeCell ref="B23:C23"/>
    <mergeCell ref="B59:C59"/>
    <mergeCell ref="B49:C49"/>
    <mergeCell ref="B26:C26"/>
    <mergeCell ref="B50:C50"/>
    <mergeCell ref="B27:C27"/>
    <mergeCell ref="B28:C28"/>
    <mergeCell ref="B52:C52"/>
    <mergeCell ref="B48:C48"/>
    <mergeCell ref="B44:C44"/>
    <mergeCell ref="B45:C45"/>
    <mergeCell ref="B46:C46"/>
    <mergeCell ref="B47:C47"/>
    <mergeCell ref="B42:C42"/>
    <mergeCell ref="D87:E87"/>
    <mergeCell ref="D88:E88"/>
    <mergeCell ref="B84:F84"/>
    <mergeCell ref="B75:C75"/>
    <mergeCell ref="B61:C61"/>
    <mergeCell ref="B62:C62"/>
    <mergeCell ref="B64:C64"/>
    <mergeCell ref="B65:C65"/>
    <mergeCell ref="B66:C66"/>
    <mergeCell ref="B67:C67"/>
    <mergeCell ref="B68:C68"/>
    <mergeCell ref="B69:C69"/>
    <mergeCell ref="B70:C70"/>
    <mergeCell ref="B72:C72"/>
    <mergeCell ref="B73:C73"/>
    <mergeCell ref="A88:C88"/>
    <mergeCell ref="B1:F1"/>
    <mergeCell ref="B2:F2"/>
    <mergeCell ref="B3:F3"/>
    <mergeCell ref="B4:F4"/>
    <mergeCell ref="B77:C77"/>
    <mergeCell ref="B60:C60"/>
    <mergeCell ref="B29:C29"/>
    <mergeCell ref="B53:C53"/>
    <mergeCell ref="B30:C30"/>
    <mergeCell ref="B54:C54"/>
    <mergeCell ref="B31:C31"/>
    <mergeCell ref="B55:C55"/>
    <mergeCell ref="B33:C33"/>
    <mergeCell ref="B57:C57"/>
    <mergeCell ref="B34:C34"/>
    <mergeCell ref="B58:C58"/>
  </mergeCells>
  <printOptions verticalCentered="1"/>
  <pageMargins left="1.2598425196850394" right="0" top="0.39370078740157483" bottom="0.70866141732283472" header="0" footer="0"/>
  <pageSetup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opLeftCell="A7" zoomScaleNormal="100" zoomScalePageLayoutView="80" workbookViewId="0">
      <selection activeCell="E43" sqref="E43"/>
    </sheetView>
  </sheetViews>
  <sheetFormatPr baseColWidth="10" defaultRowHeight="12" x14ac:dyDescent="0.2"/>
  <cols>
    <col min="1" max="1" width="4.85546875" style="28" customWidth="1"/>
    <col min="2" max="2" width="27.5703125" style="29" customWidth="1"/>
    <col min="3" max="3" width="37.85546875" style="28" customWidth="1"/>
    <col min="4" max="4" width="22.42578125" style="211" customWidth="1"/>
    <col min="5" max="5" width="21" style="211" customWidth="1"/>
    <col min="6" max="6" width="11" style="30" customWidth="1"/>
    <col min="7" max="8" width="27.5703125" style="28" customWidth="1"/>
    <col min="9" max="10" width="21" style="211" customWidth="1"/>
    <col min="11" max="11" width="4.85546875" style="16" customWidth="1"/>
    <col min="12" max="12" width="11.42578125" style="28"/>
    <col min="13" max="13" width="15.85546875" style="28" bestFit="1" customWidth="1"/>
    <col min="14" max="16384" width="11.42578125" style="28"/>
  </cols>
  <sheetData>
    <row r="1" spans="1:11" ht="6" customHeight="1" x14ac:dyDescent="0.2">
      <c r="A1" s="18"/>
      <c r="B1" s="25"/>
      <c r="C1" s="18"/>
      <c r="D1" s="210"/>
      <c r="E1" s="210"/>
      <c r="F1" s="27"/>
      <c r="G1" s="26"/>
      <c r="H1" s="26"/>
      <c r="I1" s="210"/>
      <c r="J1" s="218"/>
      <c r="K1" s="18"/>
    </row>
    <row r="2" spans="1:11" ht="6" customHeight="1" x14ac:dyDescent="0.2">
      <c r="K2" s="28"/>
    </row>
    <row r="3" spans="1:11" ht="14.1" customHeight="1" x14ac:dyDescent="0.2">
      <c r="B3" s="31"/>
      <c r="C3" s="362"/>
      <c r="D3" s="362"/>
      <c r="E3" s="362"/>
      <c r="F3" s="362"/>
      <c r="G3" s="362"/>
      <c r="H3" s="362"/>
      <c r="I3" s="362"/>
      <c r="J3" s="219"/>
      <c r="K3" s="31"/>
    </row>
    <row r="4" spans="1:11" ht="14.1" customHeight="1" x14ac:dyDescent="0.2">
      <c r="B4" s="31"/>
      <c r="C4" s="362" t="s">
        <v>0</v>
      </c>
      <c r="D4" s="362"/>
      <c r="E4" s="362"/>
      <c r="F4" s="362"/>
      <c r="G4" s="362"/>
      <c r="H4" s="362"/>
      <c r="I4" s="362"/>
      <c r="J4" s="219"/>
      <c r="K4" s="31"/>
    </row>
    <row r="5" spans="1:11" ht="14.1" customHeight="1" x14ac:dyDescent="0.2">
      <c r="B5" s="31"/>
      <c r="C5" s="362" t="s">
        <v>243</v>
      </c>
      <c r="D5" s="362"/>
      <c r="E5" s="362"/>
      <c r="F5" s="362"/>
      <c r="G5" s="362"/>
      <c r="H5" s="362"/>
      <c r="I5" s="362"/>
      <c r="J5" s="219"/>
      <c r="K5" s="31"/>
    </row>
    <row r="6" spans="1:11" ht="14.1" customHeight="1" x14ac:dyDescent="0.2">
      <c r="B6" s="32"/>
      <c r="C6" s="363" t="s">
        <v>1</v>
      </c>
      <c r="D6" s="363"/>
      <c r="E6" s="363"/>
      <c r="F6" s="363"/>
      <c r="G6" s="363"/>
      <c r="H6" s="363"/>
      <c r="I6" s="363"/>
      <c r="J6" s="212"/>
      <c r="K6" s="32"/>
    </row>
    <row r="7" spans="1:11" ht="20.100000000000001" customHeight="1" x14ac:dyDescent="0.2">
      <c r="A7" s="33"/>
      <c r="B7" s="34" t="s">
        <v>4</v>
      </c>
      <c r="C7" s="358" t="s">
        <v>211</v>
      </c>
      <c r="D7" s="358"/>
      <c r="E7" s="358"/>
      <c r="F7" s="358"/>
      <c r="G7" s="358"/>
      <c r="H7" s="358"/>
      <c r="I7" s="358"/>
      <c r="J7" s="358"/>
    </row>
    <row r="8" spans="1:11" ht="3" customHeight="1" x14ac:dyDescent="0.2">
      <c r="A8" s="32"/>
      <c r="B8" s="32"/>
      <c r="C8" s="32"/>
      <c r="D8" s="212"/>
      <c r="E8" s="212"/>
      <c r="F8" s="35"/>
      <c r="G8" s="32"/>
      <c r="H8" s="32"/>
      <c r="I8" s="212"/>
      <c r="J8" s="212"/>
      <c r="K8" s="28"/>
    </row>
    <row r="9" spans="1:11" ht="3" customHeight="1" x14ac:dyDescent="0.2">
      <c r="A9" s="32"/>
      <c r="B9" s="32"/>
      <c r="C9" s="32"/>
      <c r="D9" s="212"/>
      <c r="E9" s="212"/>
      <c r="F9" s="35"/>
      <c r="G9" s="32"/>
      <c r="H9" s="32"/>
      <c r="I9" s="212"/>
      <c r="J9" s="212"/>
    </row>
    <row r="10" spans="1:11" s="37" customFormat="1" ht="15" customHeight="1" x14ac:dyDescent="0.2">
      <c r="A10" s="352"/>
      <c r="B10" s="354" t="s">
        <v>77</v>
      </c>
      <c r="C10" s="354"/>
      <c r="D10" s="359" t="s">
        <v>5</v>
      </c>
      <c r="E10" s="359"/>
      <c r="F10" s="356"/>
      <c r="G10" s="354" t="s">
        <v>77</v>
      </c>
      <c r="H10" s="354"/>
      <c r="I10" s="359" t="s">
        <v>5</v>
      </c>
      <c r="J10" s="359"/>
      <c r="K10" s="36"/>
    </row>
    <row r="11" spans="1:11" s="37" customFormat="1" ht="15" customHeight="1" x14ac:dyDescent="0.2">
      <c r="A11" s="353"/>
      <c r="B11" s="355"/>
      <c r="C11" s="355"/>
      <c r="D11" s="282">
        <v>2017</v>
      </c>
      <c r="E11" s="282">
        <v>2016</v>
      </c>
      <c r="F11" s="357"/>
      <c r="G11" s="355"/>
      <c r="H11" s="355"/>
      <c r="I11" s="282">
        <v>2017</v>
      </c>
      <c r="J11" s="282">
        <v>2016</v>
      </c>
      <c r="K11" s="38"/>
    </row>
    <row r="12" spans="1:11" ht="3" customHeight="1" x14ac:dyDescent="0.2">
      <c r="A12" s="39"/>
      <c r="B12" s="32"/>
      <c r="C12" s="32"/>
      <c r="D12" s="212"/>
      <c r="E12" s="212"/>
      <c r="F12" s="35"/>
      <c r="G12" s="32"/>
      <c r="H12" s="32"/>
      <c r="I12" s="212"/>
      <c r="J12" s="212"/>
      <c r="K12" s="40"/>
    </row>
    <row r="13" spans="1:11" ht="3" customHeight="1" x14ac:dyDescent="0.2">
      <c r="A13" s="39"/>
      <c r="B13" s="32"/>
      <c r="C13" s="32"/>
      <c r="D13" s="212"/>
      <c r="E13" s="212"/>
      <c r="F13" s="35"/>
      <c r="G13" s="32"/>
      <c r="H13" s="32"/>
      <c r="I13" s="212"/>
      <c r="J13" s="212"/>
      <c r="K13" s="40"/>
    </row>
    <row r="14" spans="1:11" x14ac:dyDescent="0.2">
      <c r="A14" s="41"/>
      <c r="B14" s="349" t="s">
        <v>6</v>
      </c>
      <c r="C14" s="349"/>
      <c r="D14" s="213"/>
      <c r="E14" s="200"/>
      <c r="G14" s="349" t="s">
        <v>7</v>
      </c>
      <c r="H14" s="349"/>
      <c r="I14" s="197"/>
      <c r="J14" s="197"/>
      <c r="K14" s="40"/>
    </row>
    <row r="15" spans="1:11" ht="5.0999999999999996" customHeight="1" x14ac:dyDescent="0.2">
      <c r="A15" s="41"/>
      <c r="B15" s="45"/>
      <c r="C15" s="44"/>
      <c r="D15" s="200"/>
      <c r="E15" s="200"/>
      <c r="G15" s="45"/>
      <c r="H15" s="44"/>
      <c r="I15" s="197"/>
      <c r="J15" s="197"/>
      <c r="K15" s="40"/>
    </row>
    <row r="16" spans="1:11" x14ac:dyDescent="0.2">
      <c r="A16" s="41"/>
      <c r="B16" s="343" t="s">
        <v>8</v>
      </c>
      <c r="C16" s="343"/>
      <c r="D16" s="200"/>
      <c r="E16" s="200"/>
      <c r="G16" s="343" t="s">
        <v>9</v>
      </c>
      <c r="H16" s="343"/>
      <c r="I16" s="200"/>
      <c r="J16" s="200"/>
      <c r="K16" s="40"/>
    </row>
    <row r="17" spans="1:11" ht="5.0999999999999996" customHeight="1" x14ac:dyDescent="0.2">
      <c r="A17" s="41"/>
      <c r="B17" s="47"/>
      <c r="C17" s="48"/>
      <c r="D17" s="200"/>
      <c r="E17" s="200"/>
      <c r="G17" s="47"/>
      <c r="H17" s="48"/>
      <c r="I17" s="200"/>
      <c r="J17" s="200"/>
      <c r="K17" s="40"/>
    </row>
    <row r="18" spans="1:11" x14ac:dyDescent="0.2">
      <c r="A18" s="41"/>
      <c r="B18" s="341" t="s">
        <v>10</v>
      </c>
      <c r="C18" s="341"/>
      <c r="D18" s="199">
        <v>1957785414.22</v>
      </c>
      <c r="E18" s="199">
        <v>1213303171.04</v>
      </c>
      <c r="G18" s="341" t="s">
        <v>11</v>
      </c>
      <c r="H18" s="341"/>
      <c r="I18" s="199">
        <v>312406014.83999997</v>
      </c>
      <c r="J18" s="199">
        <v>428495624.42000002</v>
      </c>
      <c r="K18" s="40"/>
    </row>
    <row r="19" spans="1:11" x14ac:dyDescent="0.2">
      <c r="A19" s="41"/>
      <c r="B19" s="341" t="s">
        <v>12</v>
      </c>
      <c r="C19" s="341"/>
      <c r="D19" s="199">
        <v>98336302.25</v>
      </c>
      <c r="E19" s="199">
        <v>108523228.14</v>
      </c>
      <c r="G19" s="341" t="s">
        <v>13</v>
      </c>
      <c r="H19" s="341"/>
      <c r="I19" s="199">
        <v>0</v>
      </c>
      <c r="J19" s="199">
        <v>0</v>
      </c>
      <c r="K19" s="40"/>
    </row>
    <row r="20" spans="1:11" x14ac:dyDescent="0.2">
      <c r="A20" s="41"/>
      <c r="B20" s="341" t="s">
        <v>14</v>
      </c>
      <c r="C20" s="341"/>
      <c r="D20" s="199">
        <v>197074377.59999999</v>
      </c>
      <c r="E20" s="199">
        <v>47713821.810000002</v>
      </c>
      <c r="G20" s="341" t="s">
        <v>15</v>
      </c>
      <c r="H20" s="341"/>
      <c r="I20" s="199">
        <v>6490427.0899999999</v>
      </c>
      <c r="J20" s="199">
        <v>12568506.08</v>
      </c>
      <c r="K20" s="40"/>
    </row>
    <row r="21" spans="1:11" x14ac:dyDescent="0.2">
      <c r="A21" s="41"/>
      <c r="B21" s="341" t="s">
        <v>16</v>
      </c>
      <c r="C21" s="341"/>
      <c r="D21" s="199">
        <v>0</v>
      </c>
      <c r="E21" s="199">
        <v>0</v>
      </c>
      <c r="G21" s="341" t="s">
        <v>17</v>
      </c>
      <c r="H21" s="341"/>
      <c r="I21" s="199">
        <v>0</v>
      </c>
      <c r="J21" s="199">
        <v>0</v>
      </c>
      <c r="K21" s="40"/>
    </row>
    <row r="22" spans="1:11" x14ac:dyDescent="0.2">
      <c r="A22" s="41"/>
      <c r="B22" s="341" t="s">
        <v>18</v>
      </c>
      <c r="C22" s="341"/>
      <c r="D22" s="199">
        <v>0</v>
      </c>
      <c r="E22" s="199">
        <v>0</v>
      </c>
      <c r="G22" s="341" t="s">
        <v>19</v>
      </c>
      <c r="H22" s="341"/>
      <c r="I22" s="199">
        <v>6378626.7599999998</v>
      </c>
      <c r="J22" s="199">
        <v>7801667.4800000004</v>
      </c>
      <c r="K22" s="40"/>
    </row>
    <row r="23" spans="1:11" ht="25.5" customHeight="1" x14ac:dyDescent="0.2">
      <c r="A23" s="41"/>
      <c r="B23" s="341" t="s">
        <v>20</v>
      </c>
      <c r="C23" s="341"/>
      <c r="D23" s="199">
        <v>0</v>
      </c>
      <c r="E23" s="199">
        <v>0</v>
      </c>
      <c r="G23" s="342" t="s">
        <v>21</v>
      </c>
      <c r="H23" s="342"/>
      <c r="I23" s="199">
        <v>110622978.02</v>
      </c>
      <c r="J23" s="199">
        <v>85111007.959999993</v>
      </c>
      <c r="K23" s="40"/>
    </row>
    <row r="24" spans="1:11" x14ac:dyDescent="0.2">
      <c r="A24" s="41"/>
      <c r="B24" s="341" t="s">
        <v>22</v>
      </c>
      <c r="C24" s="341"/>
      <c r="D24" s="199">
        <v>556850.75</v>
      </c>
      <c r="E24" s="199">
        <v>580000.78</v>
      </c>
      <c r="G24" s="341" t="s">
        <v>23</v>
      </c>
      <c r="H24" s="341"/>
      <c r="I24" s="199">
        <v>0</v>
      </c>
      <c r="J24" s="199">
        <v>0</v>
      </c>
      <c r="K24" s="40"/>
    </row>
    <row r="25" spans="1:11" x14ac:dyDescent="0.2">
      <c r="A25" s="41"/>
      <c r="B25" s="49"/>
      <c r="C25" s="50"/>
      <c r="D25" s="213"/>
      <c r="E25" s="213"/>
      <c r="G25" s="341" t="s">
        <v>24</v>
      </c>
      <c r="H25" s="341"/>
      <c r="I25" s="199">
        <v>0</v>
      </c>
      <c r="J25" s="199">
        <v>0</v>
      </c>
      <c r="K25" s="40"/>
    </row>
    <row r="26" spans="1:11" x14ac:dyDescent="0.2">
      <c r="A26" s="51"/>
      <c r="B26" s="343" t="s">
        <v>25</v>
      </c>
      <c r="C26" s="343"/>
      <c r="D26" s="209">
        <f>SUM(D18:D24)</f>
        <v>2253752944.8200002</v>
      </c>
      <c r="E26" s="209">
        <f>SUM(E18:E24)</f>
        <v>1370120221.77</v>
      </c>
      <c r="F26" s="52"/>
      <c r="G26" s="45"/>
      <c r="H26" s="44"/>
      <c r="I26" s="205"/>
      <c r="J26" s="205"/>
      <c r="K26" s="40"/>
    </row>
    <row r="27" spans="1:11" x14ac:dyDescent="0.2">
      <c r="A27" s="51"/>
      <c r="B27" s="45"/>
      <c r="C27" s="53"/>
      <c r="D27" s="205"/>
      <c r="E27" s="205"/>
      <c r="F27" s="52"/>
      <c r="G27" s="343" t="s">
        <v>26</v>
      </c>
      <c r="H27" s="343"/>
      <c r="I27" s="209">
        <f>SUM(I18:I25)</f>
        <v>435898046.70999992</v>
      </c>
      <c r="J27" s="209">
        <f>SUM(J18:J25)</f>
        <v>533976805.94</v>
      </c>
      <c r="K27" s="40"/>
    </row>
    <row r="28" spans="1:11" x14ac:dyDescent="0.2">
      <c r="A28" s="41"/>
      <c r="B28" s="49"/>
      <c r="C28" s="49"/>
      <c r="D28" s="213"/>
      <c r="E28" s="213"/>
      <c r="G28" s="54"/>
      <c r="H28" s="50"/>
      <c r="I28" s="213"/>
      <c r="J28" s="213"/>
      <c r="K28" s="40"/>
    </row>
    <row r="29" spans="1:11" x14ac:dyDescent="0.2">
      <c r="A29" s="41"/>
      <c r="B29" s="343" t="s">
        <v>27</v>
      </c>
      <c r="C29" s="343"/>
      <c r="D29" s="200"/>
      <c r="E29" s="200"/>
      <c r="G29" s="343" t="s">
        <v>28</v>
      </c>
      <c r="H29" s="343"/>
      <c r="I29" s="200"/>
      <c r="J29" s="200"/>
      <c r="K29" s="40"/>
    </row>
    <row r="30" spans="1:11" x14ac:dyDescent="0.2">
      <c r="A30" s="41"/>
      <c r="B30" s="49"/>
      <c r="C30" s="49"/>
      <c r="D30" s="213"/>
      <c r="E30" s="213"/>
      <c r="G30" s="49"/>
      <c r="H30" s="50"/>
      <c r="I30" s="213"/>
      <c r="J30" s="213"/>
      <c r="K30" s="40"/>
    </row>
    <row r="31" spans="1:11" x14ac:dyDescent="0.2">
      <c r="A31" s="41"/>
      <c r="B31" s="341" t="s">
        <v>29</v>
      </c>
      <c r="C31" s="341"/>
      <c r="D31" s="199">
        <v>314030</v>
      </c>
      <c r="E31" s="199">
        <v>314030</v>
      </c>
      <c r="G31" s="341" t="s">
        <v>30</v>
      </c>
      <c r="H31" s="341"/>
      <c r="I31" s="199">
        <v>0</v>
      </c>
      <c r="J31" s="199">
        <v>0</v>
      </c>
      <c r="K31" s="40"/>
    </row>
    <row r="32" spans="1:11" x14ac:dyDescent="0.2">
      <c r="A32" s="41"/>
      <c r="B32" s="341" t="s">
        <v>31</v>
      </c>
      <c r="C32" s="341"/>
      <c r="D32" s="199">
        <v>281443119.08999997</v>
      </c>
      <c r="E32" s="199">
        <v>67009866.909999996</v>
      </c>
      <c r="G32" s="341" t="s">
        <v>32</v>
      </c>
      <c r="H32" s="341"/>
      <c r="I32" s="199">
        <v>0</v>
      </c>
      <c r="J32" s="199">
        <v>0</v>
      </c>
      <c r="K32" s="40"/>
    </row>
    <row r="33" spans="1:13" x14ac:dyDescent="0.2">
      <c r="A33" s="41"/>
      <c r="B33" s="341" t="s">
        <v>33</v>
      </c>
      <c r="C33" s="341"/>
      <c r="D33" s="199">
        <v>6203086653.2600002</v>
      </c>
      <c r="E33" s="199">
        <v>6481374815.6000004</v>
      </c>
      <c r="G33" s="341" t="s">
        <v>34</v>
      </c>
      <c r="H33" s="341"/>
      <c r="I33" s="199">
        <v>786147634.79999995</v>
      </c>
      <c r="J33" s="199">
        <v>786147634.79999995</v>
      </c>
      <c r="K33" s="40"/>
    </row>
    <row r="34" spans="1:13" ht="12" customHeight="1" x14ac:dyDescent="0.2">
      <c r="A34" s="41"/>
      <c r="B34" s="341" t="s">
        <v>35</v>
      </c>
      <c r="C34" s="341"/>
      <c r="D34" s="199">
        <v>1620521916.6099999</v>
      </c>
      <c r="E34" s="199">
        <v>1607849656.3099999</v>
      </c>
      <c r="G34" s="341" t="s">
        <v>36</v>
      </c>
      <c r="H34" s="341"/>
      <c r="I34" s="199">
        <v>13200000</v>
      </c>
      <c r="J34" s="199">
        <v>13200000</v>
      </c>
      <c r="K34" s="40"/>
    </row>
    <row r="35" spans="1:13" ht="26.25" customHeight="1" x14ac:dyDescent="0.2">
      <c r="A35" s="41"/>
      <c r="B35" s="341" t="s">
        <v>37</v>
      </c>
      <c r="C35" s="341"/>
      <c r="D35" s="199">
        <v>26142220.350000001</v>
      </c>
      <c r="E35" s="199">
        <v>26590990.5</v>
      </c>
      <c r="G35" s="342" t="s">
        <v>38</v>
      </c>
      <c r="H35" s="342"/>
      <c r="I35" s="199">
        <v>0</v>
      </c>
      <c r="J35" s="199">
        <v>0</v>
      </c>
      <c r="K35" s="40"/>
    </row>
    <row r="36" spans="1:13" x14ac:dyDescent="0.2">
      <c r="A36" s="41"/>
      <c r="B36" s="341" t="s">
        <v>39</v>
      </c>
      <c r="C36" s="341"/>
      <c r="D36" s="199">
        <v>-1203186742.01</v>
      </c>
      <c r="E36" s="199">
        <v>-1148835150.26</v>
      </c>
      <c r="G36" s="341" t="s">
        <v>40</v>
      </c>
      <c r="H36" s="341"/>
      <c r="I36" s="199">
        <v>0</v>
      </c>
      <c r="J36" s="199">
        <v>0</v>
      </c>
      <c r="K36" s="40"/>
    </row>
    <row r="37" spans="1:13" x14ac:dyDescent="0.2">
      <c r="A37" s="41"/>
      <c r="B37" s="341" t="s">
        <v>41</v>
      </c>
      <c r="C37" s="341"/>
      <c r="D37" s="199">
        <v>0</v>
      </c>
      <c r="E37" s="199">
        <v>0</v>
      </c>
      <c r="G37" s="49"/>
      <c r="H37" s="50"/>
      <c r="I37" s="213"/>
      <c r="J37" s="213"/>
      <c r="K37" s="40"/>
    </row>
    <row r="38" spans="1:13" x14ac:dyDescent="0.2">
      <c r="A38" s="41"/>
      <c r="B38" s="341" t="s">
        <v>42</v>
      </c>
      <c r="C38" s="341"/>
      <c r="D38" s="199">
        <v>0</v>
      </c>
      <c r="E38" s="199">
        <v>0</v>
      </c>
      <c r="G38" s="343" t="s">
        <v>43</v>
      </c>
      <c r="H38" s="343"/>
      <c r="I38" s="209">
        <f>SUM(I31:I36)</f>
        <v>799347634.79999995</v>
      </c>
      <c r="J38" s="209">
        <f>SUM(J31:J36)</f>
        <v>799347634.79999995</v>
      </c>
      <c r="K38" s="40"/>
    </row>
    <row r="39" spans="1:13" x14ac:dyDescent="0.2">
      <c r="A39" s="41"/>
      <c r="B39" s="341" t="s">
        <v>44</v>
      </c>
      <c r="C39" s="341"/>
      <c r="D39" s="199">
        <v>0</v>
      </c>
      <c r="E39" s="199">
        <v>0</v>
      </c>
      <c r="G39" s="45"/>
      <c r="H39" s="53"/>
      <c r="I39" s="205"/>
      <c r="J39" s="205"/>
      <c r="K39" s="40"/>
    </row>
    <row r="40" spans="1:13" x14ac:dyDescent="0.2">
      <c r="A40" s="41"/>
      <c r="B40" s="49"/>
      <c r="C40" s="50"/>
      <c r="D40" s="213"/>
      <c r="E40" s="213"/>
      <c r="G40" s="343" t="s">
        <v>191</v>
      </c>
      <c r="H40" s="343"/>
      <c r="I40" s="209">
        <f>I27+I38</f>
        <v>1235245681.5099998</v>
      </c>
      <c r="J40" s="209">
        <f>J27+J38</f>
        <v>1333324440.74</v>
      </c>
      <c r="K40" s="40"/>
      <c r="M40" s="211"/>
    </row>
    <row r="41" spans="1:13" x14ac:dyDescent="0.2">
      <c r="A41" s="51"/>
      <c r="B41" s="343" t="s">
        <v>46</v>
      </c>
      <c r="C41" s="343"/>
      <c r="D41" s="209">
        <f>SUM(D31:D39)</f>
        <v>6928321197.3000002</v>
      </c>
      <c r="E41" s="209">
        <f>SUM(E31:E39)</f>
        <v>7034304209.0599995</v>
      </c>
      <c r="F41" s="52"/>
      <c r="G41" s="45"/>
      <c r="H41" s="55"/>
      <c r="I41" s="205"/>
      <c r="J41" s="205"/>
      <c r="K41" s="40"/>
    </row>
    <row r="42" spans="1:13" x14ac:dyDescent="0.2">
      <c r="A42" s="41"/>
      <c r="B42" s="49"/>
      <c r="C42" s="45"/>
      <c r="D42" s="213"/>
      <c r="E42" s="213"/>
      <c r="G42" s="349" t="s">
        <v>47</v>
      </c>
      <c r="H42" s="349"/>
      <c r="I42" s="213"/>
      <c r="J42" s="213"/>
      <c r="K42" s="40"/>
    </row>
    <row r="43" spans="1:13" x14ac:dyDescent="0.2">
      <c r="A43" s="41"/>
      <c r="B43" s="343" t="s">
        <v>192</v>
      </c>
      <c r="C43" s="343"/>
      <c r="D43" s="209">
        <f>D26+D41</f>
        <v>9182074142.1200008</v>
      </c>
      <c r="E43" s="209">
        <f>E26+E41</f>
        <v>8404424430.8299999</v>
      </c>
      <c r="G43" s="45"/>
      <c r="H43" s="55"/>
      <c r="I43" s="213"/>
      <c r="J43" s="213"/>
      <c r="K43" s="40"/>
    </row>
    <row r="44" spans="1:13" x14ac:dyDescent="0.2">
      <c r="A44" s="41"/>
      <c r="B44" s="49"/>
      <c r="C44" s="49"/>
      <c r="D44" s="213"/>
      <c r="E44" s="213"/>
      <c r="G44" s="343" t="s">
        <v>49</v>
      </c>
      <c r="H44" s="343"/>
      <c r="I44" s="209">
        <f>SUM(I46:I48)</f>
        <v>3451279419.7800002</v>
      </c>
      <c r="J44" s="209">
        <f>SUM(J46:J48)</f>
        <v>3458069925.02</v>
      </c>
      <c r="K44" s="40"/>
    </row>
    <row r="45" spans="1:13" x14ac:dyDescent="0.2">
      <c r="A45" s="41"/>
      <c r="B45" s="49"/>
      <c r="C45" s="49"/>
      <c r="D45" s="213"/>
      <c r="E45" s="213"/>
      <c r="G45" s="49"/>
      <c r="H45" s="43"/>
      <c r="I45" s="213"/>
      <c r="J45" s="213"/>
      <c r="K45" s="40"/>
    </row>
    <row r="46" spans="1:13" x14ac:dyDescent="0.2">
      <c r="A46" s="41"/>
      <c r="B46" s="49"/>
      <c r="C46" s="49"/>
      <c r="D46" s="213"/>
      <c r="E46" s="213"/>
      <c r="G46" s="341" t="s">
        <v>50</v>
      </c>
      <c r="H46" s="341"/>
      <c r="I46" s="199">
        <v>3408870393.77</v>
      </c>
      <c r="J46" s="199">
        <v>3416718584.21</v>
      </c>
      <c r="K46" s="40"/>
      <c r="L46" s="211"/>
      <c r="M46" s="211"/>
    </row>
    <row r="47" spans="1:13" x14ac:dyDescent="0.2">
      <c r="A47" s="41"/>
      <c r="B47" s="49"/>
      <c r="C47" s="360" t="s">
        <v>78</v>
      </c>
      <c r="D47" s="360"/>
      <c r="E47" s="213"/>
      <c r="G47" s="341" t="s">
        <v>51</v>
      </c>
      <c r="H47" s="341"/>
      <c r="I47" s="199">
        <v>42409026.009999998</v>
      </c>
      <c r="J47" s="199">
        <v>41351340.810000002</v>
      </c>
      <c r="K47" s="40"/>
    </row>
    <row r="48" spans="1:13" x14ac:dyDescent="0.2">
      <c r="A48" s="41"/>
      <c r="B48" s="49"/>
      <c r="C48" s="360"/>
      <c r="D48" s="360"/>
      <c r="E48" s="213"/>
      <c r="G48" s="341" t="s">
        <v>52</v>
      </c>
      <c r="H48" s="341"/>
      <c r="I48" s="199">
        <v>0</v>
      </c>
      <c r="J48" s="199">
        <v>0</v>
      </c>
      <c r="K48" s="40"/>
    </row>
    <row r="49" spans="1:13" x14ac:dyDescent="0.2">
      <c r="A49" s="41"/>
      <c r="B49" s="49"/>
      <c r="C49" s="360"/>
      <c r="D49" s="360"/>
      <c r="E49" s="213"/>
      <c r="G49" s="49"/>
      <c r="H49" s="43"/>
      <c r="I49" s="213"/>
      <c r="J49" s="213"/>
      <c r="K49" s="40"/>
    </row>
    <row r="50" spans="1:13" ht="12" customHeight="1" x14ac:dyDescent="0.2">
      <c r="A50" s="41"/>
      <c r="B50" s="49"/>
      <c r="C50" s="360"/>
      <c r="D50" s="360"/>
      <c r="E50" s="213"/>
      <c r="G50" s="343" t="s">
        <v>53</v>
      </c>
      <c r="H50" s="343"/>
      <c r="I50" s="209">
        <f>SUM(I52:I56)</f>
        <v>4495549040.829998</v>
      </c>
      <c r="J50" s="209">
        <f>SUM(J52:J56)</f>
        <v>3613030065.070004</v>
      </c>
      <c r="K50" s="40"/>
      <c r="M50" s="338"/>
    </row>
    <row r="51" spans="1:13" ht="12" customHeight="1" x14ac:dyDescent="0.2">
      <c r="A51" s="41"/>
      <c r="B51" s="49"/>
      <c r="C51" s="360"/>
      <c r="D51" s="360"/>
      <c r="E51" s="213"/>
      <c r="G51" s="45"/>
      <c r="H51" s="43"/>
      <c r="I51" s="217"/>
      <c r="J51" s="217"/>
      <c r="K51" s="40"/>
    </row>
    <row r="52" spans="1:13" x14ac:dyDescent="0.2">
      <c r="A52" s="41"/>
      <c r="B52" s="49"/>
      <c r="C52" s="360"/>
      <c r="D52" s="360"/>
      <c r="E52" s="213"/>
      <c r="G52" s="341" t="s">
        <v>54</v>
      </c>
      <c r="H52" s="341"/>
      <c r="I52" s="199">
        <f>+EA!D77</f>
        <v>1441007747.0899982</v>
      </c>
      <c r="J52" s="199">
        <f>+EA!E77</f>
        <v>789041043.68000412</v>
      </c>
      <c r="K52" s="40"/>
    </row>
    <row r="53" spans="1:13" x14ac:dyDescent="0.2">
      <c r="A53" s="41"/>
      <c r="B53" s="49"/>
      <c r="C53" s="360"/>
      <c r="D53" s="360"/>
      <c r="E53" s="213"/>
      <c r="G53" s="341" t="s">
        <v>55</v>
      </c>
      <c r="H53" s="341"/>
      <c r="I53" s="199">
        <v>3054541293.7399998</v>
      </c>
      <c r="J53" s="199">
        <v>2823989021.3899999</v>
      </c>
      <c r="K53" s="40"/>
    </row>
    <row r="54" spans="1:13" x14ac:dyDescent="0.2">
      <c r="A54" s="41"/>
      <c r="B54" s="49"/>
      <c r="C54" s="360"/>
      <c r="D54" s="360"/>
      <c r="E54" s="213"/>
      <c r="G54" s="341" t="s">
        <v>56</v>
      </c>
      <c r="H54" s="341"/>
      <c r="I54" s="199">
        <v>0</v>
      </c>
      <c r="J54" s="199">
        <v>0</v>
      </c>
      <c r="K54" s="40"/>
    </row>
    <row r="55" spans="1:13" x14ac:dyDescent="0.2">
      <c r="A55" s="41"/>
      <c r="B55" s="49"/>
      <c r="C55" s="49"/>
      <c r="D55" s="213"/>
      <c r="E55" s="213"/>
      <c r="G55" s="341" t="s">
        <v>57</v>
      </c>
      <c r="H55" s="341"/>
      <c r="I55" s="199">
        <v>0</v>
      </c>
      <c r="J55" s="199">
        <v>0</v>
      </c>
      <c r="K55" s="40"/>
    </row>
    <row r="56" spans="1:13" x14ac:dyDescent="0.2">
      <c r="A56" s="41"/>
      <c r="B56" s="49"/>
      <c r="C56" s="49"/>
      <c r="D56" s="213"/>
      <c r="E56" s="213"/>
      <c r="G56" s="341" t="s">
        <v>58</v>
      </c>
      <c r="H56" s="341"/>
      <c r="I56" s="199">
        <v>0</v>
      </c>
      <c r="J56" s="199">
        <v>0</v>
      </c>
      <c r="K56" s="40"/>
    </row>
    <row r="57" spans="1:13" x14ac:dyDescent="0.2">
      <c r="A57" s="41"/>
      <c r="B57" s="49"/>
      <c r="C57" s="49"/>
      <c r="D57" s="213"/>
      <c r="E57" s="213"/>
      <c r="G57" s="49"/>
      <c r="H57" s="43"/>
      <c r="I57" s="213"/>
      <c r="J57" s="213"/>
      <c r="K57" s="40"/>
    </row>
    <row r="58" spans="1:13" ht="25.5" customHeight="1" x14ac:dyDescent="0.2">
      <c r="A58" s="41"/>
      <c r="B58" s="49"/>
      <c r="C58" s="49"/>
      <c r="D58" s="213"/>
      <c r="E58" s="213"/>
      <c r="G58" s="343" t="s">
        <v>59</v>
      </c>
      <c r="H58" s="343"/>
      <c r="I58" s="209">
        <f>SUM(I60:I61)</f>
        <v>0</v>
      </c>
      <c r="J58" s="209">
        <f>SUM(J60:J61)</f>
        <v>0</v>
      </c>
      <c r="K58" s="40"/>
    </row>
    <row r="59" spans="1:13" x14ac:dyDescent="0.2">
      <c r="A59" s="41"/>
      <c r="B59" s="49"/>
      <c r="C59" s="49"/>
      <c r="D59" s="213"/>
      <c r="E59" s="213"/>
      <c r="G59" s="49"/>
      <c r="H59" s="43"/>
      <c r="I59" s="213"/>
      <c r="J59" s="213"/>
      <c r="K59" s="40"/>
    </row>
    <row r="60" spans="1:13" x14ac:dyDescent="0.2">
      <c r="A60" s="41"/>
      <c r="B60" s="49"/>
      <c r="C60" s="49"/>
      <c r="D60" s="213"/>
      <c r="E60" s="213"/>
      <c r="G60" s="341" t="s">
        <v>60</v>
      </c>
      <c r="H60" s="341"/>
      <c r="I60" s="199">
        <v>0</v>
      </c>
      <c r="J60" s="199">
        <v>0</v>
      </c>
      <c r="K60" s="40"/>
    </row>
    <row r="61" spans="1:13" x14ac:dyDescent="0.2">
      <c r="A61" s="41"/>
      <c r="B61" s="49"/>
      <c r="C61" s="49"/>
      <c r="D61" s="213"/>
      <c r="E61" s="213"/>
      <c r="G61" s="341" t="s">
        <v>61</v>
      </c>
      <c r="H61" s="341"/>
      <c r="I61" s="199">
        <v>0</v>
      </c>
      <c r="J61" s="199">
        <v>0</v>
      </c>
      <c r="K61" s="40"/>
    </row>
    <row r="62" spans="1:13" ht="9.9499999999999993" customHeight="1" x14ac:dyDescent="0.2">
      <c r="A62" s="41"/>
      <c r="B62" s="49"/>
      <c r="C62" s="49"/>
      <c r="D62" s="213"/>
      <c r="E62" s="213"/>
      <c r="G62" s="49"/>
      <c r="H62" s="56"/>
      <c r="I62" s="213"/>
      <c r="J62" s="213"/>
      <c r="K62" s="40"/>
    </row>
    <row r="63" spans="1:13" x14ac:dyDescent="0.2">
      <c r="A63" s="41"/>
      <c r="B63" s="49"/>
      <c r="C63" s="49"/>
      <c r="D63" s="213"/>
      <c r="E63" s="213"/>
      <c r="G63" s="343" t="s">
        <v>62</v>
      </c>
      <c r="H63" s="343"/>
      <c r="I63" s="209">
        <f>I44+I50+I58</f>
        <v>7946828460.6099987</v>
      </c>
      <c r="J63" s="209">
        <f>J44+J50+J58</f>
        <v>7071099990.090004</v>
      </c>
      <c r="K63" s="40"/>
    </row>
    <row r="64" spans="1:13" ht="9.9499999999999993" customHeight="1" x14ac:dyDescent="0.2">
      <c r="A64" s="41"/>
      <c r="B64" s="49"/>
      <c r="C64" s="49"/>
      <c r="D64" s="213"/>
      <c r="E64" s="213"/>
      <c r="G64" s="49"/>
      <c r="H64" s="43"/>
      <c r="I64" s="213"/>
      <c r="J64" s="213"/>
      <c r="K64" s="40"/>
    </row>
    <row r="65" spans="1:11" x14ac:dyDescent="0.2">
      <c r="A65" s="41"/>
      <c r="B65" s="49"/>
      <c r="C65" s="49"/>
      <c r="D65" s="213"/>
      <c r="E65" s="213"/>
      <c r="G65" s="343" t="s">
        <v>193</v>
      </c>
      <c r="H65" s="343"/>
      <c r="I65" s="209">
        <f>I40+I63</f>
        <v>9182074142.1199989</v>
      </c>
      <c r="J65" s="209">
        <f>J40+J63</f>
        <v>8404424430.8300037</v>
      </c>
      <c r="K65" s="40"/>
    </row>
    <row r="66" spans="1:11" ht="6" customHeight="1" x14ac:dyDescent="0.2">
      <c r="A66" s="57"/>
      <c r="B66" s="58"/>
      <c r="C66" s="58"/>
      <c r="D66" s="214"/>
      <c r="E66" s="214"/>
      <c r="F66" s="59"/>
      <c r="G66" s="58"/>
      <c r="H66" s="58"/>
      <c r="I66" s="214"/>
      <c r="J66" s="214"/>
      <c r="K66" s="60"/>
    </row>
    <row r="67" spans="1:11" ht="6" customHeight="1" x14ac:dyDescent="0.2">
      <c r="B67" s="43"/>
      <c r="C67" s="61"/>
      <c r="D67" s="215"/>
      <c r="E67" s="215"/>
      <c r="G67" s="63"/>
      <c r="H67" s="61"/>
      <c r="I67" s="215"/>
      <c r="J67" s="215"/>
    </row>
    <row r="68" spans="1:11" ht="6" customHeight="1" x14ac:dyDescent="0.2">
      <c r="A68" s="64"/>
      <c r="B68" s="65"/>
      <c r="C68" s="66"/>
      <c r="D68" s="216"/>
      <c r="E68" s="216"/>
      <c r="F68" s="59"/>
      <c r="G68" s="68"/>
      <c r="H68" s="66"/>
      <c r="I68" s="216"/>
      <c r="J68" s="216"/>
    </row>
    <row r="69" spans="1:11" ht="6" customHeight="1" x14ac:dyDescent="0.2">
      <c r="B69" s="43"/>
      <c r="C69" s="61"/>
      <c r="D69" s="215"/>
      <c r="E69" s="215"/>
      <c r="G69" s="63"/>
      <c r="H69" s="61"/>
      <c r="I69" s="215"/>
      <c r="J69" s="215"/>
    </row>
    <row r="70" spans="1:11" ht="15" customHeight="1" x14ac:dyDescent="0.2">
      <c r="B70" s="361" t="s">
        <v>238</v>
      </c>
      <c r="C70" s="361"/>
      <c r="D70" s="361"/>
      <c r="E70" s="361"/>
      <c r="F70" s="361"/>
      <c r="G70" s="361"/>
      <c r="H70" s="361"/>
      <c r="I70" s="361"/>
      <c r="J70" s="361"/>
    </row>
    <row r="71" spans="1:11" ht="9.75" customHeight="1" x14ac:dyDescent="0.2">
      <c r="B71" s="43"/>
      <c r="C71" s="61"/>
      <c r="D71" s="215"/>
      <c r="E71" s="215"/>
      <c r="G71" s="63"/>
      <c r="H71" s="61"/>
      <c r="I71" s="215"/>
      <c r="J71" s="215"/>
    </row>
    <row r="72" spans="1:11" ht="50.1" customHeight="1" x14ac:dyDescent="0.2">
      <c r="B72" s="43"/>
      <c r="C72" s="43"/>
      <c r="D72" s="43"/>
      <c r="E72" s="215"/>
      <c r="G72" s="208"/>
      <c r="H72" s="236"/>
      <c r="I72" s="215"/>
      <c r="J72" s="215"/>
    </row>
    <row r="73" spans="1:11" ht="14.1" customHeight="1" x14ac:dyDescent="0.2">
      <c r="B73" s="69"/>
      <c r="C73" s="345"/>
      <c r="D73" s="345"/>
      <c r="E73" s="215"/>
      <c r="F73" s="70"/>
      <c r="G73" s="345"/>
      <c r="H73" s="345"/>
      <c r="I73" s="197"/>
      <c r="J73" s="215"/>
    </row>
    <row r="74" spans="1:11" ht="14.1" customHeight="1" x14ac:dyDescent="0.2">
      <c r="B74" s="71"/>
      <c r="C74" s="346"/>
      <c r="D74" s="346"/>
      <c r="E74" s="213"/>
      <c r="F74" s="70"/>
      <c r="G74" s="346"/>
      <c r="H74" s="346"/>
      <c r="I74" s="197"/>
      <c r="J74" s="215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  <mergeCell ref="I10:J10"/>
    <mergeCell ref="D10:E10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.39370078740157483" right="0.39370078740157483" top="0.55118110236220474" bottom="0.59055118110236227" header="0" footer="0"/>
  <pageSetup scale="57" orientation="landscape" r:id="rId1"/>
  <ignoredErrors>
    <ignoredError sqref="I52:J5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8"/>
  <sheetViews>
    <sheetView zoomScaleNormal="100" zoomScalePageLayoutView="80" workbookViewId="0">
      <selection activeCell="F64" sqref="F64"/>
    </sheetView>
  </sheetViews>
  <sheetFormatPr baseColWidth="10" defaultRowHeight="12" x14ac:dyDescent="0.2"/>
  <cols>
    <col min="1" max="1" width="1.5703125" style="16" customWidth="1"/>
    <col min="2" max="2" width="4.5703125" style="16" customWidth="1"/>
    <col min="3" max="3" width="24.7109375" style="16" customWidth="1"/>
    <col min="4" max="4" width="40" style="16" customWidth="1"/>
    <col min="5" max="6" width="18.7109375" style="232" customWidth="1"/>
    <col min="7" max="7" width="10.7109375" style="16" customWidth="1"/>
    <col min="8" max="16384" width="11.42578125" style="16"/>
  </cols>
  <sheetData>
    <row r="1" spans="2:7" ht="6" customHeight="1" x14ac:dyDescent="0.2">
      <c r="B1" s="20"/>
      <c r="C1" s="18"/>
      <c r="D1" s="73"/>
      <c r="E1" s="210"/>
      <c r="F1" s="210"/>
      <c r="G1" s="73"/>
    </row>
    <row r="2" spans="2:7" s="28" customFormat="1" ht="6" customHeight="1" x14ac:dyDescent="0.2">
      <c r="D2" s="29"/>
      <c r="E2" s="211"/>
      <c r="F2" s="211"/>
    </row>
    <row r="3" spans="2:7" ht="14.1" customHeight="1" x14ac:dyDescent="0.2">
      <c r="B3" s="74"/>
      <c r="C3" s="339"/>
      <c r="D3" s="339"/>
      <c r="E3" s="339"/>
      <c r="F3" s="339"/>
      <c r="G3" s="339"/>
    </row>
    <row r="4" spans="2:7" ht="14.1" customHeight="1" x14ac:dyDescent="0.2">
      <c r="B4" s="76"/>
      <c r="C4" s="339" t="s">
        <v>66</v>
      </c>
      <c r="D4" s="339"/>
      <c r="E4" s="339"/>
      <c r="F4" s="339"/>
      <c r="G4" s="339"/>
    </row>
    <row r="5" spans="2:7" ht="14.1" customHeight="1" x14ac:dyDescent="0.2">
      <c r="B5" s="77"/>
      <c r="C5" s="339" t="s">
        <v>242</v>
      </c>
      <c r="D5" s="339"/>
      <c r="E5" s="339"/>
      <c r="F5" s="339"/>
      <c r="G5" s="339"/>
    </row>
    <row r="6" spans="2:7" ht="14.1" customHeight="1" x14ac:dyDescent="0.2">
      <c r="B6" s="77"/>
      <c r="C6" s="339" t="s">
        <v>1</v>
      </c>
      <c r="D6" s="339"/>
      <c r="E6" s="339"/>
      <c r="F6" s="339"/>
      <c r="G6" s="339"/>
    </row>
    <row r="7" spans="2:7" ht="20.100000000000001" customHeight="1" x14ac:dyDescent="0.2">
      <c r="B7" s="77"/>
      <c r="C7" s="34" t="s">
        <v>4</v>
      </c>
      <c r="D7" s="188" t="s">
        <v>212</v>
      </c>
      <c r="E7" s="220"/>
      <c r="F7" s="220"/>
      <c r="G7" s="279"/>
    </row>
    <row r="8" spans="2:7" ht="3" customHeight="1" x14ac:dyDescent="0.2">
      <c r="B8" s="75"/>
      <c r="C8" s="75"/>
      <c r="D8" s="75"/>
      <c r="E8" s="221"/>
      <c r="F8" s="221"/>
      <c r="G8" s="75"/>
    </row>
    <row r="9" spans="2:7" s="28" customFormat="1" ht="3" customHeight="1" x14ac:dyDescent="0.2">
      <c r="B9" s="77"/>
      <c r="C9" s="78"/>
      <c r="D9" s="78"/>
      <c r="E9" s="222"/>
      <c r="F9" s="222"/>
      <c r="G9" s="79"/>
    </row>
    <row r="10" spans="2:7" s="28" customFormat="1" ht="3" customHeight="1" x14ac:dyDescent="0.2">
      <c r="B10" s="80"/>
      <c r="C10" s="80"/>
      <c r="D10" s="80"/>
      <c r="E10" s="223"/>
      <c r="F10" s="223"/>
      <c r="G10" s="82"/>
    </row>
    <row r="11" spans="2:7" s="28" customFormat="1" ht="20.100000000000001" customHeight="1" x14ac:dyDescent="0.2">
      <c r="B11" s="83"/>
      <c r="C11" s="351" t="s">
        <v>76</v>
      </c>
      <c r="D11" s="351"/>
      <c r="E11" s="224" t="s">
        <v>67</v>
      </c>
      <c r="F11" s="224" t="s">
        <v>68</v>
      </c>
      <c r="G11" s="86"/>
    </row>
    <row r="12" spans="2:7" ht="3" customHeight="1" x14ac:dyDescent="0.2">
      <c r="B12" s="87"/>
      <c r="C12" s="88"/>
      <c r="D12" s="88"/>
      <c r="E12" s="225"/>
      <c r="F12" s="225"/>
      <c r="G12" s="191"/>
    </row>
    <row r="13" spans="2:7" s="28" customFormat="1" ht="3" customHeight="1" x14ac:dyDescent="0.2">
      <c r="B13" s="41"/>
      <c r="C13" s="90"/>
      <c r="D13" s="90"/>
      <c r="E13" s="226"/>
      <c r="F13" s="226"/>
      <c r="G13" s="109"/>
    </row>
    <row r="14" spans="2:7" x14ac:dyDescent="0.2">
      <c r="B14" s="91"/>
      <c r="C14" s="349" t="s">
        <v>6</v>
      </c>
      <c r="D14" s="349"/>
      <c r="E14" s="227">
        <f>E16+E26</f>
        <v>343298600.16000015</v>
      </c>
      <c r="F14" s="227">
        <f>F16+F26</f>
        <v>1120948311.45</v>
      </c>
      <c r="G14" s="109"/>
    </row>
    <row r="15" spans="2:7" x14ac:dyDescent="0.2">
      <c r="B15" s="92"/>
      <c r="C15" s="249"/>
      <c r="D15" s="44"/>
      <c r="E15" s="228"/>
      <c r="F15" s="228"/>
      <c r="G15" s="109"/>
    </row>
    <row r="16" spans="2:7" x14ac:dyDescent="0.2">
      <c r="B16" s="92"/>
      <c r="C16" s="349" t="s">
        <v>8</v>
      </c>
      <c r="D16" s="349"/>
      <c r="E16" s="227">
        <f>SUM(E18:E24)</f>
        <v>10210075.92</v>
      </c>
      <c r="F16" s="227">
        <f>SUM(F18:F24)</f>
        <v>893842798.97000003</v>
      </c>
      <c r="G16" s="109"/>
    </row>
    <row r="17" spans="2:7" x14ac:dyDescent="0.2">
      <c r="B17" s="92"/>
      <c r="C17" s="249"/>
      <c r="D17" s="44"/>
      <c r="E17" s="228"/>
      <c r="F17" s="228"/>
      <c r="G17" s="109"/>
    </row>
    <row r="18" spans="2:7" x14ac:dyDescent="0.2">
      <c r="B18" s="91"/>
      <c r="C18" s="341" t="s">
        <v>10</v>
      </c>
      <c r="D18" s="341"/>
      <c r="E18" s="229">
        <f>IF(ESF!D18&lt;ESF!E18,ESF!E18-ESF!D18,0)</f>
        <v>0</v>
      </c>
      <c r="F18" s="229">
        <f>IF(E18&gt;0,0,ESF!D18-ESF!E18)</f>
        <v>744482243.18000007</v>
      </c>
      <c r="G18" s="109"/>
    </row>
    <row r="19" spans="2:7" x14ac:dyDescent="0.2">
      <c r="B19" s="91"/>
      <c r="C19" s="341" t="s">
        <v>12</v>
      </c>
      <c r="D19" s="341"/>
      <c r="E19" s="229">
        <f>IF(ESF!D19&lt;ESF!E19,ESF!E19-ESF!D19,0)</f>
        <v>10186925.890000001</v>
      </c>
      <c r="F19" s="229">
        <f>IF(E19&gt;0,0,ESF!D19-ESF!E19)</f>
        <v>0</v>
      </c>
      <c r="G19" s="109"/>
    </row>
    <row r="20" spans="2:7" x14ac:dyDescent="0.2">
      <c r="B20" s="91"/>
      <c r="C20" s="341" t="s">
        <v>14</v>
      </c>
      <c r="D20" s="341"/>
      <c r="E20" s="229">
        <f>IF(ESF!D20&lt;ESF!E20,ESF!E20-ESF!D20,0)</f>
        <v>0</v>
      </c>
      <c r="F20" s="229">
        <f>IF(E20&gt;0,0,ESF!D20-ESF!E20)</f>
        <v>149360555.78999999</v>
      </c>
      <c r="G20" s="109"/>
    </row>
    <row r="21" spans="2:7" x14ac:dyDescent="0.2">
      <c r="B21" s="91"/>
      <c r="C21" s="341" t="s">
        <v>16</v>
      </c>
      <c r="D21" s="341"/>
      <c r="E21" s="229">
        <f>IF(ESF!D21&lt;ESF!E21,ESF!E21-ESF!D21,0)</f>
        <v>0</v>
      </c>
      <c r="F21" s="229">
        <f>IF(E21&gt;0,0,ESF!D21-ESF!E21)</f>
        <v>0</v>
      </c>
      <c r="G21" s="109"/>
    </row>
    <row r="22" spans="2:7" x14ac:dyDescent="0.2">
      <c r="B22" s="91"/>
      <c r="C22" s="341" t="s">
        <v>18</v>
      </c>
      <c r="D22" s="341"/>
      <c r="E22" s="229">
        <f>IF(ESF!D22&lt;ESF!E22,ESF!E22-ESF!D22,0)</f>
        <v>0</v>
      </c>
      <c r="F22" s="229">
        <f>IF(E22&gt;0,0,ESF!D22-ESF!E22)</f>
        <v>0</v>
      </c>
      <c r="G22" s="109"/>
    </row>
    <row r="23" spans="2:7" x14ac:dyDescent="0.2">
      <c r="B23" s="91"/>
      <c r="C23" s="341" t="s">
        <v>20</v>
      </c>
      <c r="D23" s="341"/>
      <c r="E23" s="229">
        <f>IF(ESF!D23&lt;ESF!E23,ESF!E23-ESF!D23,0)</f>
        <v>0</v>
      </c>
      <c r="F23" s="229">
        <f>IF(E23&gt;0,0,ESF!D23-ESF!E23)</f>
        <v>0</v>
      </c>
      <c r="G23" s="109"/>
    </row>
    <row r="24" spans="2:7" x14ac:dyDescent="0.2">
      <c r="B24" s="91"/>
      <c r="C24" s="341" t="s">
        <v>22</v>
      </c>
      <c r="D24" s="341"/>
      <c r="E24" s="229">
        <f>IF(ESF!D24&lt;ESF!E24,ESF!E24-ESF!D24,0)</f>
        <v>23150.030000000028</v>
      </c>
      <c r="F24" s="229">
        <f>IF(E24&gt;0,0,ESF!D24-ESF!E24)</f>
        <v>0</v>
      </c>
      <c r="G24" s="109"/>
    </row>
    <row r="25" spans="2:7" x14ac:dyDescent="0.2">
      <c r="B25" s="92"/>
      <c r="C25" s="249"/>
      <c r="D25" s="44"/>
      <c r="E25" s="228"/>
      <c r="F25" s="228"/>
      <c r="G25" s="109"/>
    </row>
    <row r="26" spans="2:7" x14ac:dyDescent="0.2">
      <c r="B26" s="92"/>
      <c r="C26" s="349" t="s">
        <v>27</v>
      </c>
      <c r="D26" s="349"/>
      <c r="E26" s="227">
        <f>SUM(E28:E36)</f>
        <v>333088524.24000013</v>
      </c>
      <c r="F26" s="227">
        <f>SUM(F28:F36)</f>
        <v>227105512.47999993</v>
      </c>
      <c r="G26" s="109"/>
    </row>
    <row r="27" spans="2:7" x14ac:dyDescent="0.2">
      <c r="B27" s="92"/>
      <c r="C27" s="249"/>
      <c r="D27" s="44"/>
      <c r="E27" s="228"/>
      <c r="F27" s="228"/>
      <c r="G27" s="109"/>
    </row>
    <row r="28" spans="2:7" x14ac:dyDescent="0.2">
      <c r="B28" s="91"/>
      <c r="C28" s="341" t="s">
        <v>29</v>
      </c>
      <c r="D28" s="341"/>
      <c r="E28" s="229">
        <f>IF(ESF!D31&lt;ESF!E31,ESF!E31-ESF!D31,0)</f>
        <v>0</v>
      </c>
      <c r="F28" s="229">
        <f>IF(E28&gt;0,0,ESF!D31-ESF!E31)</f>
        <v>0</v>
      </c>
      <c r="G28" s="109"/>
    </row>
    <row r="29" spans="2:7" x14ac:dyDescent="0.2">
      <c r="B29" s="91"/>
      <c r="C29" s="341" t="s">
        <v>31</v>
      </c>
      <c r="D29" s="341"/>
      <c r="E29" s="229">
        <f>IF(ESF!D32&lt;ESF!E32,ESF!E32-ESF!D32,0)</f>
        <v>0</v>
      </c>
      <c r="F29" s="229">
        <f>IF(E29&gt;0,0,ESF!D32-ESF!E32)</f>
        <v>214433252.17999998</v>
      </c>
      <c r="G29" s="109"/>
    </row>
    <row r="30" spans="2:7" x14ac:dyDescent="0.2">
      <c r="B30" s="91"/>
      <c r="C30" s="341" t="s">
        <v>33</v>
      </c>
      <c r="D30" s="341"/>
      <c r="E30" s="229">
        <f>IF(ESF!D33&lt;ESF!E33,ESF!E33-ESF!D33,0)</f>
        <v>278288162.34000015</v>
      </c>
      <c r="F30" s="229">
        <f>IF(E30&gt;0,0,ESF!D33-ESF!E33)</f>
        <v>0</v>
      </c>
      <c r="G30" s="109"/>
    </row>
    <row r="31" spans="2:7" x14ac:dyDescent="0.2">
      <c r="B31" s="91"/>
      <c r="C31" s="341" t="s">
        <v>35</v>
      </c>
      <c r="D31" s="341"/>
      <c r="E31" s="229">
        <f>IF(ESF!D34&lt;ESF!E34,ESF!E34-ESF!D34,0)</f>
        <v>0</v>
      </c>
      <c r="F31" s="229">
        <f>IF(E31&gt;0,0,ESF!D34-ESF!E34)</f>
        <v>12672260.299999952</v>
      </c>
      <c r="G31" s="109"/>
    </row>
    <row r="32" spans="2:7" x14ac:dyDescent="0.2">
      <c r="B32" s="91"/>
      <c r="C32" s="341" t="s">
        <v>37</v>
      </c>
      <c r="D32" s="341"/>
      <c r="E32" s="229">
        <f>IF(ESF!D35&lt;ESF!E35,ESF!E35-ESF!D35,0)</f>
        <v>448770.14999999851</v>
      </c>
      <c r="F32" s="229">
        <f>IF(E32&gt;0,0,ESF!D35-ESF!E35)</f>
        <v>0</v>
      </c>
      <c r="G32" s="109"/>
    </row>
    <row r="33" spans="2:7" x14ac:dyDescent="0.2">
      <c r="B33" s="91"/>
      <c r="C33" s="342" t="s">
        <v>39</v>
      </c>
      <c r="D33" s="342"/>
      <c r="E33" s="229">
        <f>IF(ESF!D36&lt;ESF!E36,ESF!E36-ESF!D36,0)</f>
        <v>54351591.75</v>
      </c>
      <c r="F33" s="229">
        <f>IF(E33&gt;0,0,ESF!D36-ESF!E36)</f>
        <v>0</v>
      </c>
      <c r="G33" s="109"/>
    </row>
    <row r="34" spans="2:7" x14ac:dyDescent="0.2">
      <c r="B34" s="91"/>
      <c r="C34" s="341" t="s">
        <v>41</v>
      </c>
      <c r="D34" s="341"/>
      <c r="E34" s="229">
        <f>IF(ESF!D37&lt;ESF!E37,ESF!E37-ESF!D37,0)</f>
        <v>0</v>
      </c>
      <c r="F34" s="229">
        <f>IF(E34&gt;0,0,ESF!D37-ESF!E37)</f>
        <v>0</v>
      </c>
      <c r="G34" s="109"/>
    </row>
    <row r="35" spans="2:7" x14ac:dyDescent="0.2">
      <c r="B35" s="91"/>
      <c r="C35" s="342" t="s">
        <v>42</v>
      </c>
      <c r="D35" s="342"/>
      <c r="E35" s="229">
        <f>IF(ESF!D38&lt;ESF!E38,ESF!E38-ESF!D38,0)</f>
        <v>0</v>
      </c>
      <c r="F35" s="229">
        <f>IF(E35&gt;0,0,ESF!D38-ESF!E38)</f>
        <v>0</v>
      </c>
      <c r="G35" s="109"/>
    </row>
    <row r="36" spans="2:7" x14ac:dyDescent="0.2">
      <c r="B36" s="91"/>
      <c r="C36" s="341" t="s">
        <v>44</v>
      </c>
      <c r="D36" s="341"/>
      <c r="E36" s="229">
        <f>IF(ESF!D39&lt;ESF!E39,ESF!E39-ESF!D39,0)</f>
        <v>0</v>
      </c>
      <c r="F36" s="229">
        <f>IF(E36&gt;0,0,ESF!D39-ESF!E39)</f>
        <v>0</v>
      </c>
      <c r="G36" s="109"/>
    </row>
    <row r="37" spans="2:7" x14ac:dyDescent="0.2">
      <c r="B37" s="92"/>
      <c r="C37" s="249"/>
      <c r="D37" s="44"/>
      <c r="E37" s="230"/>
      <c r="F37" s="230"/>
      <c r="G37" s="109"/>
    </row>
    <row r="38" spans="2:7" x14ac:dyDescent="0.2">
      <c r="B38" s="91"/>
      <c r="C38" s="349" t="s">
        <v>7</v>
      </c>
      <c r="D38" s="349"/>
      <c r="E38" s="227">
        <f>E40+E51</f>
        <v>25511970.060000002</v>
      </c>
      <c r="F38" s="227">
        <f>F40+F51</f>
        <v>123590729.29000004</v>
      </c>
      <c r="G38" s="40"/>
    </row>
    <row r="39" spans="2:7" x14ac:dyDescent="0.2">
      <c r="B39" s="92"/>
      <c r="C39" s="249"/>
      <c r="D39" s="249"/>
      <c r="E39" s="228"/>
      <c r="F39" s="228"/>
      <c r="G39" s="40"/>
    </row>
    <row r="40" spans="2:7" x14ac:dyDescent="0.2">
      <c r="B40" s="91"/>
      <c r="C40" s="349" t="s">
        <v>9</v>
      </c>
      <c r="D40" s="349"/>
      <c r="E40" s="227">
        <f>SUM(E42:E49)</f>
        <v>25511970.060000002</v>
      </c>
      <c r="F40" s="227">
        <f>SUM(F42:F49)</f>
        <v>123590729.29000004</v>
      </c>
      <c r="G40" s="40"/>
    </row>
    <row r="41" spans="2:7" x14ac:dyDescent="0.2">
      <c r="B41" s="92"/>
      <c r="C41" s="249"/>
      <c r="D41" s="249"/>
      <c r="E41" s="228"/>
      <c r="F41" s="228"/>
      <c r="G41" s="40"/>
    </row>
    <row r="42" spans="2:7" x14ac:dyDescent="0.2">
      <c r="B42" s="91"/>
      <c r="C42" s="341" t="s">
        <v>11</v>
      </c>
      <c r="D42" s="341"/>
      <c r="E42" s="229">
        <f>IF(ESF!I18&gt;ESF!J18,ESF!I18-ESF!J18,0)</f>
        <v>0</v>
      </c>
      <c r="F42" s="229">
        <f>IF(E42&gt;0,0,ESF!J18-ESF!I18)</f>
        <v>116089609.58000004</v>
      </c>
      <c r="G42" s="40"/>
    </row>
    <row r="43" spans="2:7" x14ac:dyDescent="0.2">
      <c r="B43" s="91"/>
      <c r="C43" s="341" t="s">
        <v>13</v>
      </c>
      <c r="D43" s="341"/>
      <c r="E43" s="229">
        <f>IF(ESF!I19&gt;ESF!J19,ESF!I19-ESF!J19,0)</f>
        <v>0</v>
      </c>
      <c r="F43" s="229">
        <f>IF(E43&gt;0,0,ESF!J19-ESF!I19)</f>
        <v>0</v>
      </c>
      <c r="G43" s="40"/>
    </row>
    <row r="44" spans="2:7" x14ac:dyDescent="0.2">
      <c r="B44" s="91"/>
      <c r="C44" s="341" t="s">
        <v>15</v>
      </c>
      <c r="D44" s="341"/>
      <c r="E44" s="229">
        <f>IF(ESF!I20&gt;ESF!J20,ESF!I20-ESF!J20,0)</f>
        <v>0</v>
      </c>
      <c r="F44" s="229">
        <f>IF(E44&gt;0,0,ESF!J20-ESF!I20)</f>
        <v>6078078.9900000002</v>
      </c>
      <c r="G44" s="40"/>
    </row>
    <row r="45" spans="2:7" x14ac:dyDescent="0.2">
      <c r="B45" s="91"/>
      <c r="C45" s="341" t="s">
        <v>17</v>
      </c>
      <c r="D45" s="341"/>
      <c r="E45" s="229">
        <f>IF(ESF!I21&gt;ESF!J21,ESF!I21-ESF!J21,0)</f>
        <v>0</v>
      </c>
      <c r="F45" s="229">
        <f>IF(E45&gt;0,0,ESF!J21-ESF!I21)</f>
        <v>0</v>
      </c>
      <c r="G45" s="40"/>
    </row>
    <row r="46" spans="2:7" x14ac:dyDescent="0.2">
      <c r="B46" s="91"/>
      <c r="C46" s="341" t="s">
        <v>19</v>
      </c>
      <c r="D46" s="341"/>
      <c r="E46" s="229">
        <f>IF(ESF!I22&gt;ESF!J22,ESF!I22-ESF!J22,0)</f>
        <v>0</v>
      </c>
      <c r="F46" s="229">
        <f>IF(E46&gt;0,0,ESF!J22-ESF!I22)</f>
        <v>1423040.7200000007</v>
      </c>
      <c r="G46" s="40"/>
    </row>
    <row r="47" spans="2:7" x14ac:dyDescent="0.2">
      <c r="B47" s="91"/>
      <c r="C47" s="342" t="s">
        <v>21</v>
      </c>
      <c r="D47" s="342"/>
      <c r="E47" s="229">
        <f>IF(ESF!I23&gt;ESF!J23,ESF!I23-ESF!J23,0)</f>
        <v>25511970.060000002</v>
      </c>
      <c r="F47" s="229">
        <f>IF(E47&gt;0,0,ESF!J23-ESF!I23)</f>
        <v>0</v>
      </c>
      <c r="G47" s="40"/>
    </row>
    <row r="48" spans="2:7" x14ac:dyDescent="0.2">
      <c r="B48" s="91"/>
      <c r="C48" s="341" t="s">
        <v>23</v>
      </c>
      <c r="D48" s="341"/>
      <c r="E48" s="229">
        <f>IF(ESF!I24&gt;ESF!J24,ESF!I24-ESF!J24,0)</f>
        <v>0</v>
      </c>
      <c r="F48" s="229">
        <f>IF(E48&gt;0,0,ESF!J24-ESF!I24)</f>
        <v>0</v>
      </c>
      <c r="G48" s="40"/>
    </row>
    <row r="49" spans="2:7" x14ac:dyDescent="0.2">
      <c r="B49" s="91"/>
      <c r="C49" s="341" t="s">
        <v>24</v>
      </c>
      <c r="D49" s="341"/>
      <c r="E49" s="229">
        <f>IF(ESF!I25&gt;ESF!J25,ESF!I25-ESF!J25,0)</f>
        <v>0</v>
      </c>
      <c r="F49" s="229">
        <f>IF(E49&gt;0,0,ESF!J25-ESF!I25)</f>
        <v>0</v>
      </c>
      <c r="G49" s="40"/>
    </row>
    <row r="50" spans="2:7" x14ac:dyDescent="0.2">
      <c r="B50" s="92"/>
      <c r="C50" s="249"/>
      <c r="D50" s="249"/>
      <c r="E50" s="228"/>
      <c r="F50" s="228"/>
      <c r="G50" s="40"/>
    </row>
    <row r="51" spans="2:7" x14ac:dyDescent="0.2">
      <c r="B51" s="91"/>
      <c r="C51" s="343" t="s">
        <v>28</v>
      </c>
      <c r="D51" s="343"/>
      <c r="E51" s="227">
        <f>SUM(E53:E58)</f>
        <v>0</v>
      </c>
      <c r="F51" s="227">
        <f>SUM(F53:F58)</f>
        <v>0</v>
      </c>
      <c r="G51" s="40"/>
    </row>
    <row r="52" spans="2:7" x14ac:dyDescent="0.2">
      <c r="B52" s="92"/>
      <c r="C52" s="249"/>
      <c r="D52" s="249"/>
      <c r="E52" s="228"/>
      <c r="F52" s="228"/>
      <c r="G52" s="40"/>
    </row>
    <row r="53" spans="2:7" x14ac:dyDescent="0.2">
      <c r="B53" s="91"/>
      <c r="C53" s="341" t="s">
        <v>30</v>
      </c>
      <c r="D53" s="341"/>
      <c r="E53" s="229">
        <f>IF(ESF!I31&gt;ESF!J31,ESF!I31-ESF!J31,0)</f>
        <v>0</v>
      </c>
      <c r="F53" s="229">
        <f>IF(E53&gt;0,0,ESF!J31-ESF!I31)</f>
        <v>0</v>
      </c>
      <c r="G53" s="40"/>
    </row>
    <row r="54" spans="2:7" x14ac:dyDescent="0.2">
      <c r="B54" s="91"/>
      <c r="C54" s="341" t="s">
        <v>32</v>
      </c>
      <c r="D54" s="341"/>
      <c r="E54" s="229">
        <f>IF(ESF!I32&gt;ESF!J32,ESF!I32-ESF!J32,0)</f>
        <v>0</v>
      </c>
      <c r="F54" s="229">
        <f>IF(E54&gt;0,0,ESF!J32-ESF!I32)</f>
        <v>0</v>
      </c>
      <c r="G54" s="40"/>
    </row>
    <row r="55" spans="2:7" x14ac:dyDescent="0.2">
      <c r="B55" s="91"/>
      <c r="C55" s="341" t="s">
        <v>34</v>
      </c>
      <c r="D55" s="341"/>
      <c r="E55" s="229">
        <f>IF(ESF!I33&gt;ESF!J33,ESF!I33-ESF!J33,0)</f>
        <v>0</v>
      </c>
      <c r="F55" s="229">
        <f>IF(E55&gt;0,0,ESF!J33-ESF!I33)</f>
        <v>0</v>
      </c>
      <c r="G55" s="40"/>
    </row>
    <row r="56" spans="2:7" x14ac:dyDescent="0.2">
      <c r="B56" s="91"/>
      <c r="C56" s="341" t="s">
        <v>36</v>
      </c>
      <c r="D56" s="341"/>
      <c r="E56" s="229">
        <f>IF(ESF!I34&gt;ESF!J34,ESF!I34-ESF!J34,0)</f>
        <v>0</v>
      </c>
      <c r="F56" s="229">
        <f>IF(E56&gt;0,0,ESF!J34-ESF!I34)</f>
        <v>0</v>
      </c>
      <c r="G56" s="40"/>
    </row>
    <row r="57" spans="2:7" x14ac:dyDescent="0.2">
      <c r="B57" s="91"/>
      <c r="C57" s="342" t="s">
        <v>38</v>
      </c>
      <c r="D57" s="342"/>
      <c r="E57" s="229">
        <f>IF(ESF!I35&gt;ESF!J35,ESF!I35-ESF!J35,0)</f>
        <v>0</v>
      </c>
      <c r="F57" s="229">
        <f>IF(E57&gt;0,0,ESF!J35-ESF!I35)</f>
        <v>0</v>
      </c>
      <c r="G57" s="40"/>
    </row>
    <row r="58" spans="2:7" x14ac:dyDescent="0.2">
      <c r="B58" s="91"/>
      <c r="C58" s="341" t="s">
        <v>40</v>
      </c>
      <c r="D58" s="341"/>
      <c r="E58" s="229">
        <f>IF(ESF!I36&gt;ESF!J36,ESF!I36-ESF!J36,0)</f>
        <v>0</v>
      </c>
      <c r="F58" s="229">
        <f>IF(E58&gt;0,0,ESF!J36-ESF!I36)</f>
        <v>0</v>
      </c>
      <c r="G58" s="40"/>
    </row>
    <row r="59" spans="2:7" x14ac:dyDescent="0.2">
      <c r="B59" s="91"/>
      <c r="C59" s="249"/>
      <c r="D59" s="249"/>
      <c r="E59" s="230"/>
      <c r="F59" s="230"/>
      <c r="G59" s="40"/>
    </row>
    <row r="60" spans="2:7" ht="19.5" customHeight="1" x14ac:dyDescent="0.2">
      <c r="B60" s="91"/>
      <c r="C60" s="349" t="s">
        <v>47</v>
      </c>
      <c r="D60" s="349"/>
      <c r="E60" s="227">
        <f>E62+E68+E76</f>
        <v>883576660.95999408</v>
      </c>
      <c r="F60" s="227">
        <f>F62+F68+F76</f>
        <v>7848190.4400000572</v>
      </c>
      <c r="G60" s="40"/>
    </row>
    <row r="61" spans="2:7" x14ac:dyDescent="0.2">
      <c r="B61" s="91"/>
      <c r="C61" s="249"/>
      <c r="D61" s="249"/>
      <c r="E61" s="228"/>
      <c r="F61" s="228"/>
      <c r="G61" s="40"/>
    </row>
    <row r="62" spans="2:7" x14ac:dyDescent="0.2">
      <c r="B62" s="91"/>
      <c r="C62" s="349" t="s">
        <v>49</v>
      </c>
      <c r="D62" s="349"/>
      <c r="E62" s="227">
        <f>SUM(E64:E66)</f>
        <v>1057685.1999999955</v>
      </c>
      <c r="F62" s="227">
        <f>SUM(F64:F66)</f>
        <v>7848190.4400000572</v>
      </c>
      <c r="G62" s="40"/>
    </row>
    <row r="63" spans="2:7" x14ac:dyDescent="0.2">
      <c r="B63" s="91"/>
      <c r="C63" s="249"/>
      <c r="D63" s="249"/>
      <c r="E63" s="228"/>
      <c r="F63" s="228"/>
      <c r="G63" s="40"/>
    </row>
    <row r="64" spans="2:7" x14ac:dyDescent="0.2">
      <c r="B64" s="91"/>
      <c r="C64" s="341" t="s">
        <v>50</v>
      </c>
      <c r="D64" s="341"/>
      <c r="E64" s="229">
        <f>IF(ESF!I46&gt;ESF!J46,ESF!I46-ESF!J46,0)</f>
        <v>0</v>
      </c>
      <c r="F64" s="229">
        <f>IF(E64&gt;0,0,ESF!J46-ESF!I46)</f>
        <v>7848190.4400000572</v>
      </c>
      <c r="G64" s="40"/>
    </row>
    <row r="65" spans="2:7" x14ac:dyDescent="0.2">
      <c r="B65" s="91"/>
      <c r="C65" s="341" t="s">
        <v>51</v>
      </c>
      <c r="D65" s="341"/>
      <c r="E65" s="229">
        <f>IF(ESF!I47&gt;ESF!J47,ESF!I47-ESF!J47,0)</f>
        <v>1057685.1999999955</v>
      </c>
      <c r="F65" s="229">
        <f>IF(E65&gt;0,0,ESF!J47-ESF!I47)</f>
        <v>0</v>
      </c>
      <c r="G65" s="40"/>
    </row>
    <row r="66" spans="2:7" x14ac:dyDescent="0.2">
      <c r="B66" s="91"/>
      <c r="C66" s="341" t="s">
        <v>52</v>
      </c>
      <c r="D66" s="341"/>
      <c r="E66" s="229">
        <f>IF(ESF!I48&gt;ESF!J48,ESF!I48-ESF!J48,0)</f>
        <v>0</v>
      </c>
      <c r="F66" s="229">
        <f>IF(E66&gt;0,0,ESF!J48-ESF!I48)</f>
        <v>0</v>
      </c>
      <c r="G66" s="40"/>
    </row>
    <row r="67" spans="2:7" x14ac:dyDescent="0.2">
      <c r="B67" s="91"/>
      <c r="C67" s="249"/>
      <c r="D67" s="249"/>
      <c r="E67" s="228"/>
      <c r="F67" s="228"/>
      <c r="G67" s="40"/>
    </row>
    <row r="68" spans="2:7" x14ac:dyDescent="0.2">
      <c r="B68" s="91"/>
      <c r="C68" s="349" t="s">
        <v>53</v>
      </c>
      <c r="D68" s="349"/>
      <c r="E68" s="227">
        <f>SUM(E70:E74)</f>
        <v>882518975.75999403</v>
      </c>
      <c r="F68" s="227">
        <f>SUM(F70:F74)</f>
        <v>0</v>
      </c>
      <c r="G68" s="40"/>
    </row>
    <row r="69" spans="2:7" x14ac:dyDescent="0.2">
      <c r="B69" s="91"/>
      <c r="C69" s="249"/>
      <c r="D69" s="249"/>
      <c r="E69" s="228"/>
      <c r="F69" s="228"/>
      <c r="G69" s="40"/>
    </row>
    <row r="70" spans="2:7" x14ac:dyDescent="0.2">
      <c r="B70" s="91"/>
      <c r="C70" s="341" t="s">
        <v>54</v>
      </c>
      <c r="D70" s="341"/>
      <c r="E70" s="229">
        <f>IF(ESF!I52&gt;ESF!J52,ESF!I52-ESF!J52,0)</f>
        <v>651966703.40999413</v>
      </c>
      <c r="F70" s="229">
        <f>IF(E70&gt;0,0,ESF!J52-ESF!I52)</f>
        <v>0</v>
      </c>
      <c r="G70" s="40"/>
    </row>
    <row r="71" spans="2:7" x14ac:dyDescent="0.2">
      <c r="B71" s="91"/>
      <c r="C71" s="341" t="s">
        <v>55</v>
      </c>
      <c r="D71" s="341"/>
      <c r="E71" s="229">
        <f>IF(ESF!I53&gt;ESF!J53,ESF!I53-ESF!J53,0)</f>
        <v>230552272.3499999</v>
      </c>
      <c r="F71" s="229">
        <f>IF(E71&gt;0,0,ESF!J53-ESF!I53)</f>
        <v>0</v>
      </c>
      <c r="G71" s="40"/>
    </row>
    <row r="72" spans="2:7" x14ac:dyDescent="0.2">
      <c r="B72" s="91"/>
      <c r="C72" s="341" t="s">
        <v>56</v>
      </c>
      <c r="D72" s="341"/>
      <c r="E72" s="229">
        <f>IF(ESF!I54&gt;ESF!J54,ESF!I54-ESF!J54,0)</f>
        <v>0</v>
      </c>
      <c r="F72" s="229">
        <f>IF(E72&gt;0,0,ESF!J54-ESF!I54)</f>
        <v>0</v>
      </c>
      <c r="G72" s="40"/>
    </row>
    <row r="73" spans="2:7" x14ac:dyDescent="0.2">
      <c r="B73" s="91"/>
      <c r="C73" s="341" t="s">
        <v>57</v>
      </c>
      <c r="D73" s="341"/>
      <c r="E73" s="229">
        <f>IF(ESF!I55&gt;ESF!J55,ESF!I55-ESF!J55,0)</f>
        <v>0</v>
      </c>
      <c r="F73" s="229">
        <f>IF(E73&gt;0,0,ESF!J55-ESF!I55)</f>
        <v>0</v>
      </c>
      <c r="G73" s="40"/>
    </row>
    <row r="74" spans="2:7" x14ac:dyDescent="0.2">
      <c r="B74" s="91"/>
      <c r="C74" s="341" t="s">
        <v>58</v>
      </c>
      <c r="D74" s="341"/>
      <c r="E74" s="229">
        <f>IF(ESF!I56&gt;ESF!J56,ESF!I56-ESF!J56,0)</f>
        <v>0</v>
      </c>
      <c r="F74" s="229">
        <f>IF(E74&gt;0,0,ESF!J56-ESF!I56)</f>
        <v>0</v>
      </c>
      <c r="G74" s="40"/>
    </row>
    <row r="75" spans="2:7" x14ac:dyDescent="0.2">
      <c r="B75" s="91"/>
      <c r="C75" s="249"/>
      <c r="D75" s="249"/>
      <c r="E75" s="228"/>
      <c r="F75" s="228"/>
      <c r="G75" s="40"/>
    </row>
    <row r="76" spans="2:7" x14ac:dyDescent="0.2">
      <c r="B76" s="91"/>
      <c r="C76" s="349" t="s">
        <v>79</v>
      </c>
      <c r="D76" s="349"/>
      <c r="E76" s="227">
        <f>SUM(E78:E79)</f>
        <v>0</v>
      </c>
      <c r="F76" s="227">
        <f>SUM(F78:F79)</f>
        <v>0</v>
      </c>
      <c r="G76" s="40"/>
    </row>
    <row r="77" spans="2:7" x14ac:dyDescent="0.2">
      <c r="B77" s="91"/>
      <c r="C77" s="249"/>
      <c r="D77" s="249"/>
      <c r="E77" s="228"/>
      <c r="F77" s="228"/>
      <c r="G77" s="40"/>
    </row>
    <row r="78" spans="2:7" x14ac:dyDescent="0.2">
      <c r="B78" s="91"/>
      <c r="C78" s="341" t="s">
        <v>60</v>
      </c>
      <c r="D78" s="341"/>
      <c r="E78" s="229">
        <f>IF(ESF!I60&gt;ESF!J60,ESF!I60-ESF!J60,0)</f>
        <v>0</v>
      </c>
      <c r="F78" s="229">
        <f>IF(E78&gt;0,0,ESF!J60-ESF!I60)</f>
        <v>0</v>
      </c>
      <c r="G78" s="40"/>
    </row>
    <row r="79" spans="2:7" x14ac:dyDescent="0.2">
      <c r="B79" s="91"/>
      <c r="C79" s="341" t="s">
        <v>61</v>
      </c>
      <c r="D79" s="341"/>
      <c r="E79" s="229">
        <f>IF(ESF!I61&gt;ESF!J61,ESF!I61-ESF!J61,0)</f>
        <v>0</v>
      </c>
      <c r="F79" s="229">
        <f>IF(E79&gt;0,0,ESF!J61-ESF!I61)</f>
        <v>0</v>
      </c>
      <c r="G79" s="40"/>
    </row>
    <row r="80" spans="2:7" ht="19.5" customHeight="1" x14ac:dyDescent="0.2">
      <c r="B80" s="265"/>
      <c r="C80" s="64"/>
      <c r="D80" s="64"/>
      <c r="E80" s="231"/>
      <c r="F80" s="231"/>
      <c r="G80" s="190"/>
    </row>
    <row r="81" spans="2:7" ht="6" customHeight="1" x14ac:dyDescent="0.2">
      <c r="B81" s="93"/>
      <c r="C81" s="64"/>
      <c r="D81" s="65"/>
      <c r="E81" s="233"/>
      <c r="F81" s="216"/>
      <c r="G81" s="67"/>
    </row>
    <row r="82" spans="2:7" ht="6" customHeight="1" x14ac:dyDescent="0.2">
      <c r="B82" s="28"/>
      <c r="D82" s="43"/>
      <c r="E82" s="234"/>
      <c r="F82" s="215"/>
      <c r="G82" s="62"/>
    </row>
    <row r="83" spans="2:7" ht="6" customHeight="1" x14ac:dyDescent="0.2">
      <c r="C83" s="43"/>
      <c r="D83" s="61"/>
      <c r="E83" s="215"/>
      <c r="F83" s="215"/>
    </row>
    <row r="84" spans="2:7" ht="15" customHeight="1" x14ac:dyDescent="0.2">
      <c r="B84" s="364" t="s">
        <v>238</v>
      </c>
      <c r="C84" s="364"/>
      <c r="D84" s="364"/>
      <c r="E84" s="364"/>
      <c r="F84" s="364"/>
      <c r="G84" s="364"/>
    </row>
    <row r="85" spans="2:7" ht="9.75" customHeight="1" x14ac:dyDescent="0.2">
      <c r="C85" s="43"/>
      <c r="D85" s="61"/>
      <c r="E85" s="215"/>
      <c r="F85" s="215"/>
    </row>
    <row r="86" spans="2:7" ht="50.1" customHeight="1" x14ac:dyDescent="0.2">
      <c r="C86" s="43"/>
      <c r="D86" s="208"/>
      <c r="E86" s="208"/>
      <c r="F86" s="236"/>
    </row>
    <row r="87" spans="2:7" ht="14.1" customHeight="1" x14ac:dyDescent="0.2">
      <c r="B87" s="113"/>
      <c r="C87" s="235"/>
      <c r="D87" s="28"/>
      <c r="E87" s="23"/>
      <c r="F87" s="23"/>
      <c r="G87" s="62"/>
    </row>
    <row r="88" spans="2:7" ht="14.1" customHeight="1" x14ac:dyDescent="0.2">
      <c r="C88" s="22"/>
      <c r="D88" s="28"/>
      <c r="E88" s="346"/>
      <c r="F88" s="346"/>
      <c r="G88" s="72"/>
    </row>
  </sheetData>
  <sheetProtection formatCells="0" selectLockedCells="1"/>
  <mergeCells count="57">
    <mergeCell ref="C36:D36"/>
    <mergeCell ref="C35:D35"/>
    <mergeCell ref="C34:D34"/>
    <mergeCell ref="C46:D46"/>
    <mergeCell ref="C47:D47"/>
    <mergeCell ref="C45:D45"/>
    <mergeCell ref="C44:D44"/>
    <mergeCell ref="C38:D38"/>
    <mergeCell ref="C40:D40"/>
    <mergeCell ref="C42:D42"/>
    <mergeCell ref="C68:D68"/>
    <mergeCell ref="C66:D66"/>
    <mergeCell ref="C60:D60"/>
    <mergeCell ref="C54:D54"/>
    <mergeCell ref="C55:D55"/>
    <mergeCell ref="C56:D56"/>
    <mergeCell ref="C57:D57"/>
    <mergeCell ref="C58:D58"/>
    <mergeCell ref="C65:D65"/>
    <mergeCell ref="E88:F88"/>
    <mergeCell ref="B84:G84"/>
    <mergeCell ref="C48:D48"/>
    <mergeCell ref="C70:D70"/>
    <mergeCell ref="C49:D49"/>
    <mergeCell ref="C51:D51"/>
    <mergeCell ref="C53:D53"/>
    <mergeCell ref="C62:D62"/>
    <mergeCell ref="C64:D64"/>
    <mergeCell ref="C78:D78"/>
    <mergeCell ref="C79:D79"/>
    <mergeCell ref="C71:D71"/>
    <mergeCell ref="C72:D72"/>
    <mergeCell ref="C73:D73"/>
    <mergeCell ref="C74:D74"/>
    <mergeCell ref="C76:D76"/>
    <mergeCell ref="C3:G3"/>
    <mergeCell ref="C4:G4"/>
    <mergeCell ref="C5:G5"/>
    <mergeCell ref="C6:G6"/>
    <mergeCell ref="C14:D14"/>
    <mergeCell ref="C11:D11"/>
    <mergeCell ref="C16:D16"/>
    <mergeCell ref="C18:D18"/>
    <mergeCell ref="C19:D19"/>
    <mergeCell ref="C20:D20"/>
    <mergeCell ref="C43:D43"/>
    <mergeCell ref="C33:D33"/>
    <mergeCell ref="C21:D21"/>
    <mergeCell ref="C22:D22"/>
    <mergeCell ref="C28:D28"/>
    <mergeCell ref="C29:D29"/>
    <mergeCell ref="C32:D32"/>
    <mergeCell ref="C30:D30"/>
    <mergeCell ref="C31:D31"/>
    <mergeCell ref="C23:D23"/>
    <mergeCell ref="C24:D24"/>
    <mergeCell ref="C26:D26"/>
  </mergeCells>
  <printOptions horizontalCentered="1" verticalCentered="1"/>
  <pageMargins left="0" right="0" top="0.35433070866141736" bottom="0.39370078740157483" header="0" footer="0"/>
  <pageSetup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71" t="s">
        <v>2</v>
      </c>
      <c r="B2" s="371"/>
      <c r="C2" s="371"/>
      <c r="D2" s="371"/>
      <c r="E2" s="13" t="e">
        <f>ESF!#REF!</f>
        <v>#REF!</v>
      </c>
    </row>
    <row r="3" spans="1:5" ht="79.5" x14ac:dyDescent="0.25">
      <c r="A3" s="371" t="s">
        <v>4</v>
      </c>
      <c r="B3" s="371"/>
      <c r="C3" s="371"/>
      <c r="D3" s="371"/>
      <c r="E3" s="13" t="str">
        <f>ESF!C7</f>
        <v xml:space="preserve">                                                                                                                                        PODER EJECUTIVO DEL GOBIERNO DEL ESTADO DE CAMPECHE</v>
      </c>
    </row>
    <row r="4" spans="1:5" x14ac:dyDescent="0.25">
      <c r="A4" s="371" t="s">
        <v>3</v>
      </c>
      <c r="B4" s="371"/>
      <c r="C4" s="371"/>
      <c r="D4" s="371"/>
      <c r="E4" s="14"/>
    </row>
    <row r="5" spans="1:5" x14ac:dyDescent="0.25">
      <c r="A5" s="371" t="s">
        <v>73</v>
      </c>
      <c r="B5" s="371"/>
      <c r="C5" s="371"/>
      <c r="D5" s="371"/>
      <c r="E5" t="s">
        <v>71</v>
      </c>
    </row>
    <row r="6" spans="1:5" x14ac:dyDescent="0.25">
      <c r="A6" s="6"/>
      <c r="B6" s="6"/>
      <c r="C6" s="376" t="s">
        <v>5</v>
      </c>
      <c r="D6" s="376"/>
      <c r="E6" s="1">
        <v>2013</v>
      </c>
    </row>
    <row r="7" spans="1:5" x14ac:dyDescent="0.25">
      <c r="A7" s="372" t="s">
        <v>69</v>
      </c>
      <c r="B7" s="370" t="s">
        <v>8</v>
      </c>
      <c r="C7" s="366" t="s">
        <v>10</v>
      </c>
      <c r="D7" s="366"/>
      <c r="E7" s="8">
        <f>ESF!D18</f>
        <v>1957785414.22</v>
      </c>
    </row>
    <row r="8" spans="1:5" x14ac:dyDescent="0.25">
      <c r="A8" s="372"/>
      <c r="B8" s="370"/>
      <c r="C8" s="366" t="s">
        <v>12</v>
      </c>
      <c r="D8" s="366"/>
      <c r="E8" s="8">
        <f>ESF!D19</f>
        <v>98336302.25</v>
      </c>
    </row>
    <row r="9" spans="1:5" x14ac:dyDescent="0.25">
      <c r="A9" s="372"/>
      <c r="B9" s="370"/>
      <c r="C9" s="366" t="s">
        <v>14</v>
      </c>
      <c r="D9" s="366"/>
      <c r="E9" s="8">
        <f>ESF!D20</f>
        <v>197074377.59999999</v>
      </c>
    </row>
    <row r="10" spans="1:5" x14ac:dyDescent="0.25">
      <c r="A10" s="372"/>
      <c r="B10" s="370"/>
      <c r="C10" s="366" t="s">
        <v>16</v>
      </c>
      <c r="D10" s="366"/>
      <c r="E10" s="8">
        <f>ESF!D21</f>
        <v>0</v>
      </c>
    </row>
    <row r="11" spans="1:5" x14ac:dyDescent="0.25">
      <c r="A11" s="372"/>
      <c r="B11" s="370"/>
      <c r="C11" s="366" t="s">
        <v>18</v>
      </c>
      <c r="D11" s="366"/>
      <c r="E11" s="8">
        <f>ESF!D22</f>
        <v>0</v>
      </c>
    </row>
    <row r="12" spans="1:5" x14ac:dyDescent="0.25">
      <c r="A12" s="372"/>
      <c r="B12" s="370"/>
      <c r="C12" s="366" t="s">
        <v>20</v>
      </c>
      <c r="D12" s="366"/>
      <c r="E12" s="8">
        <f>ESF!D23</f>
        <v>0</v>
      </c>
    </row>
    <row r="13" spans="1:5" x14ac:dyDescent="0.25">
      <c r="A13" s="372"/>
      <c r="B13" s="370"/>
      <c r="C13" s="366" t="s">
        <v>22</v>
      </c>
      <c r="D13" s="366"/>
      <c r="E13" s="8">
        <f>ESF!D24</f>
        <v>556850.75</v>
      </c>
    </row>
    <row r="14" spans="1:5" ht="15.75" thickBot="1" x14ac:dyDescent="0.3">
      <c r="A14" s="372"/>
      <c r="B14" s="4"/>
      <c r="C14" s="367" t="s">
        <v>25</v>
      </c>
      <c r="D14" s="367"/>
      <c r="E14" s="9">
        <f>ESF!D26</f>
        <v>2253752944.8200002</v>
      </c>
    </row>
    <row r="15" spans="1:5" x14ac:dyDescent="0.25">
      <c r="A15" s="372"/>
      <c r="B15" s="370" t="s">
        <v>27</v>
      </c>
      <c r="C15" s="366" t="s">
        <v>29</v>
      </c>
      <c r="D15" s="366"/>
      <c r="E15" s="8">
        <f>ESF!D31</f>
        <v>314030</v>
      </c>
    </row>
    <row r="16" spans="1:5" x14ac:dyDescent="0.25">
      <c r="A16" s="372"/>
      <c r="B16" s="370"/>
      <c r="C16" s="366" t="s">
        <v>31</v>
      </c>
      <c r="D16" s="366"/>
      <c r="E16" s="8">
        <f>ESF!D32</f>
        <v>281443119.08999997</v>
      </c>
    </row>
    <row r="17" spans="1:5" x14ac:dyDescent="0.25">
      <c r="A17" s="372"/>
      <c r="B17" s="370"/>
      <c r="C17" s="366" t="s">
        <v>33</v>
      </c>
      <c r="D17" s="366"/>
      <c r="E17" s="8">
        <f>ESF!D33</f>
        <v>6203086653.2600002</v>
      </c>
    </row>
    <row r="18" spans="1:5" x14ac:dyDescent="0.25">
      <c r="A18" s="372"/>
      <c r="B18" s="370"/>
      <c r="C18" s="366" t="s">
        <v>35</v>
      </c>
      <c r="D18" s="366"/>
      <c r="E18" s="8">
        <f>ESF!D34</f>
        <v>1620521916.6099999</v>
      </c>
    </row>
    <row r="19" spans="1:5" x14ac:dyDescent="0.25">
      <c r="A19" s="372"/>
      <c r="B19" s="370"/>
      <c r="C19" s="366" t="s">
        <v>37</v>
      </c>
      <c r="D19" s="366"/>
      <c r="E19" s="8">
        <f>ESF!D35</f>
        <v>26142220.350000001</v>
      </c>
    </row>
    <row r="20" spans="1:5" x14ac:dyDescent="0.25">
      <c r="A20" s="372"/>
      <c r="B20" s="370"/>
      <c r="C20" s="366" t="s">
        <v>39</v>
      </c>
      <c r="D20" s="366"/>
      <c r="E20" s="8">
        <f>ESF!D36</f>
        <v>-1203186742.01</v>
      </c>
    </row>
    <row r="21" spans="1:5" x14ac:dyDescent="0.25">
      <c r="A21" s="372"/>
      <c r="B21" s="370"/>
      <c r="C21" s="366" t="s">
        <v>41</v>
      </c>
      <c r="D21" s="366"/>
      <c r="E21" s="8">
        <f>ESF!D37</f>
        <v>0</v>
      </c>
    </row>
    <row r="22" spans="1:5" x14ac:dyDescent="0.25">
      <c r="A22" s="372"/>
      <c r="B22" s="370"/>
      <c r="C22" s="366" t="s">
        <v>42</v>
      </c>
      <c r="D22" s="366"/>
      <c r="E22" s="8">
        <f>ESF!D38</f>
        <v>0</v>
      </c>
    </row>
    <row r="23" spans="1:5" x14ac:dyDescent="0.25">
      <c r="A23" s="372"/>
      <c r="B23" s="370"/>
      <c r="C23" s="366" t="s">
        <v>44</v>
      </c>
      <c r="D23" s="366"/>
      <c r="E23" s="8">
        <f>ESF!D39</f>
        <v>0</v>
      </c>
    </row>
    <row r="24" spans="1:5" ht="15.75" thickBot="1" x14ac:dyDescent="0.3">
      <c r="A24" s="372"/>
      <c r="B24" s="4"/>
      <c r="C24" s="367" t="s">
        <v>46</v>
      </c>
      <c r="D24" s="367"/>
      <c r="E24" s="9">
        <f>ESF!D41</f>
        <v>6928321197.3000002</v>
      </c>
    </row>
    <row r="25" spans="1:5" ht="15.75" thickBot="1" x14ac:dyDescent="0.3">
      <c r="A25" s="372"/>
      <c r="B25" s="2"/>
      <c r="C25" s="367" t="s">
        <v>48</v>
      </c>
      <c r="D25" s="367"/>
      <c r="E25" s="9">
        <f>ESF!D43</f>
        <v>9182074142.1200008</v>
      </c>
    </row>
    <row r="26" spans="1:5" x14ac:dyDescent="0.25">
      <c r="A26" s="372" t="s">
        <v>70</v>
      </c>
      <c r="B26" s="370" t="s">
        <v>9</v>
      </c>
      <c r="C26" s="366" t="s">
        <v>11</v>
      </c>
      <c r="D26" s="366"/>
      <c r="E26" s="8">
        <f>ESF!I18</f>
        <v>312406014.83999997</v>
      </c>
    </row>
    <row r="27" spans="1:5" x14ac:dyDescent="0.25">
      <c r="A27" s="372"/>
      <c r="B27" s="370"/>
      <c r="C27" s="366" t="s">
        <v>13</v>
      </c>
      <c r="D27" s="366"/>
      <c r="E27" s="8">
        <f>ESF!I19</f>
        <v>0</v>
      </c>
    </row>
    <row r="28" spans="1:5" x14ac:dyDescent="0.25">
      <c r="A28" s="372"/>
      <c r="B28" s="370"/>
      <c r="C28" s="366" t="s">
        <v>15</v>
      </c>
      <c r="D28" s="366"/>
      <c r="E28" s="8">
        <f>ESF!I20</f>
        <v>6490427.0899999999</v>
      </c>
    </row>
    <row r="29" spans="1:5" x14ac:dyDescent="0.25">
      <c r="A29" s="372"/>
      <c r="B29" s="370"/>
      <c r="C29" s="366" t="s">
        <v>17</v>
      </c>
      <c r="D29" s="366"/>
      <c r="E29" s="8">
        <f>ESF!I21</f>
        <v>0</v>
      </c>
    </row>
    <row r="30" spans="1:5" x14ac:dyDescent="0.25">
      <c r="A30" s="372"/>
      <c r="B30" s="370"/>
      <c r="C30" s="366" t="s">
        <v>19</v>
      </c>
      <c r="D30" s="366"/>
      <c r="E30" s="8">
        <f>ESF!I22</f>
        <v>6378626.7599999998</v>
      </c>
    </row>
    <row r="31" spans="1:5" x14ac:dyDescent="0.25">
      <c r="A31" s="372"/>
      <c r="B31" s="370"/>
      <c r="C31" s="366" t="s">
        <v>21</v>
      </c>
      <c r="D31" s="366"/>
      <c r="E31" s="8">
        <f>ESF!I23</f>
        <v>110622978.02</v>
      </c>
    </row>
    <row r="32" spans="1:5" x14ac:dyDescent="0.25">
      <c r="A32" s="372"/>
      <c r="B32" s="370"/>
      <c r="C32" s="366" t="s">
        <v>23</v>
      </c>
      <c r="D32" s="366"/>
      <c r="E32" s="8">
        <f>ESF!I24</f>
        <v>0</v>
      </c>
    </row>
    <row r="33" spans="1:5" x14ac:dyDescent="0.25">
      <c r="A33" s="372"/>
      <c r="B33" s="370"/>
      <c r="C33" s="366" t="s">
        <v>24</v>
      </c>
      <c r="D33" s="366"/>
      <c r="E33" s="8">
        <f>ESF!I25</f>
        <v>0</v>
      </c>
    </row>
    <row r="34" spans="1:5" ht="15.75" thickBot="1" x14ac:dyDescent="0.3">
      <c r="A34" s="372"/>
      <c r="B34" s="4"/>
      <c r="C34" s="367" t="s">
        <v>26</v>
      </c>
      <c r="D34" s="367"/>
      <c r="E34" s="9">
        <f>ESF!I27</f>
        <v>435898046.70999992</v>
      </c>
    </row>
    <row r="35" spans="1:5" x14ac:dyDescent="0.25">
      <c r="A35" s="372"/>
      <c r="B35" s="370" t="s">
        <v>28</v>
      </c>
      <c r="C35" s="366" t="s">
        <v>30</v>
      </c>
      <c r="D35" s="366"/>
      <c r="E35" s="8">
        <f>ESF!I31</f>
        <v>0</v>
      </c>
    </row>
    <row r="36" spans="1:5" x14ac:dyDescent="0.25">
      <c r="A36" s="372"/>
      <c r="B36" s="370"/>
      <c r="C36" s="366" t="s">
        <v>32</v>
      </c>
      <c r="D36" s="366"/>
      <c r="E36" s="8">
        <f>ESF!I32</f>
        <v>0</v>
      </c>
    </row>
    <row r="37" spans="1:5" x14ac:dyDescent="0.25">
      <c r="A37" s="372"/>
      <c r="B37" s="370"/>
      <c r="C37" s="366" t="s">
        <v>34</v>
      </c>
      <c r="D37" s="366"/>
      <c r="E37" s="8">
        <f>ESF!I33</f>
        <v>786147634.79999995</v>
      </c>
    </row>
    <row r="38" spans="1:5" x14ac:dyDescent="0.25">
      <c r="A38" s="372"/>
      <c r="B38" s="370"/>
      <c r="C38" s="366" t="s">
        <v>36</v>
      </c>
      <c r="D38" s="366"/>
      <c r="E38" s="8">
        <f>ESF!I34</f>
        <v>13200000</v>
      </c>
    </row>
    <row r="39" spans="1:5" x14ac:dyDescent="0.25">
      <c r="A39" s="372"/>
      <c r="B39" s="370"/>
      <c r="C39" s="366" t="s">
        <v>38</v>
      </c>
      <c r="D39" s="366"/>
      <c r="E39" s="8">
        <f>ESF!I35</f>
        <v>0</v>
      </c>
    </row>
    <row r="40" spans="1:5" x14ac:dyDescent="0.25">
      <c r="A40" s="372"/>
      <c r="B40" s="370"/>
      <c r="C40" s="366" t="s">
        <v>40</v>
      </c>
      <c r="D40" s="366"/>
      <c r="E40" s="8">
        <f>ESF!I36</f>
        <v>0</v>
      </c>
    </row>
    <row r="41" spans="1:5" ht="15.75" thickBot="1" x14ac:dyDescent="0.3">
      <c r="A41" s="372"/>
      <c r="B41" s="2"/>
      <c r="C41" s="367" t="s">
        <v>43</v>
      </c>
      <c r="D41" s="367"/>
      <c r="E41" s="9">
        <f>ESF!I38</f>
        <v>799347634.79999995</v>
      </c>
    </row>
    <row r="42" spans="1:5" ht="15.75" thickBot="1" x14ac:dyDescent="0.3">
      <c r="A42" s="372"/>
      <c r="B42" s="2"/>
      <c r="C42" s="367" t="s">
        <v>45</v>
      </c>
      <c r="D42" s="367"/>
      <c r="E42" s="9">
        <f>ESF!I40</f>
        <v>1235245681.5099998</v>
      </c>
    </row>
    <row r="43" spans="1:5" x14ac:dyDescent="0.25">
      <c r="A43" s="3"/>
      <c r="B43" s="370" t="s">
        <v>47</v>
      </c>
      <c r="C43" s="368" t="s">
        <v>49</v>
      </c>
      <c r="D43" s="368"/>
      <c r="E43" s="10">
        <f>ESF!I44</f>
        <v>3451279419.7800002</v>
      </c>
    </row>
    <row r="44" spans="1:5" x14ac:dyDescent="0.25">
      <c r="A44" s="3"/>
      <c r="B44" s="370"/>
      <c r="C44" s="366" t="s">
        <v>50</v>
      </c>
      <c r="D44" s="366"/>
      <c r="E44" s="8">
        <f>ESF!I46</f>
        <v>3408870393.77</v>
      </c>
    </row>
    <row r="45" spans="1:5" x14ac:dyDescent="0.25">
      <c r="A45" s="3"/>
      <c r="B45" s="370"/>
      <c r="C45" s="366" t="s">
        <v>51</v>
      </c>
      <c r="D45" s="366"/>
      <c r="E45" s="8">
        <f>ESF!I47</f>
        <v>42409026.009999998</v>
      </c>
    </row>
    <row r="46" spans="1:5" x14ac:dyDescent="0.25">
      <c r="A46" s="3"/>
      <c r="B46" s="370"/>
      <c r="C46" s="366" t="s">
        <v>52</v>
      </c>
      <c r="D46" s="366"/>
      <c r="E46" s="8">
        <f>ESF!I48</f>
        <v>0</v>
      </c>
    </row>
    <row r="47" spans="1:5" x14ac:dyDescent="0.25">
      <c r="A47" s="3"/>
      <c r="B47" s="370"/>
      <c r="C47" s="368" t="s">
        <v>53</v>
      </c>
      <c r="D47" s="368"/>
      <c r="E47" s="10">
        <f>ESF!I50</f>
        <v>4495549040.829998</v>
      </c>
    </row>
    <row r="48" spans="1:5" x14ac:dyDescent="0.25">
      <c r="A48" s="3"/>
      <c r="B48" s="370"/>
      <c r="C48" s="366" t="s">
        <v>54</v>
      </c>
      <c r="D48" s="366"/>
      <c r="E48" s="8">
        <f>ESF!I52</f>
        <v>1441007747.0899982</v>
      </c>
    </row>
    <row r="49" spans="1:5" x14ac:dyDescent="0.25">
      <c r="A49" s="3"/>
      <c r="B49" s="370"/>
      <c r="C49" s="366" t="s">
        <v>55</v>
      </c>
      <c r="D49" s="366"/>
      <c r="E49" s="8">
        <f>ESF!I53</f>
        <v>3054541293.7399998</v>
      </c>
    </row>
    <row r="50" spans="1:5" x14ac:dyDescent="0.25">
      <c r="A50" s="3"/>
      <c r="B50" s="370"/>
      <c r="C50" s="366" t="s">
        <v>56</v>
      </c>
      <c r="D50" s="366"/>
      <c r="E50" s="8">
        <f>ESF!I54</f>
        <v>0</v>
      </c>
    </row>
    <row r="51" spans="1:5" x14ac:dyDescent="0.25">
      <c r="A51" s="3"/>
      <c r="B51" s="370"/>
      <c r="C51" s="366" t="s">
        <v>57</v>
      </c>
      <c r="D51" s="366"/>
      <c r="E51" s="8">
        <f>ESF!I55</f>
        <v>0</v>
      </c>
    </row>
    <row r="52" spans="1:5" x14ac:dyDescent="0.25">
      <c r="A52" s="3"/>
      <c r="B52" s="370"/>
      <c r="C52" s="366" t="s">
        <v>58</v>
      </c>
      <c r="D52" s="366"/>
      <c r="E52" s="8">
        <f>ESF!I56</f>
        <v>0</v>
      </c>
    </row>
    <row r="53" spans="1:5" x14ac:dyDescent="0.25">
      <c r="A53" s="3"/>
      <c r="B53" s="370"/>
      <c r="C53" s="368" t="s">
        <v>59</v>
      </c>
      <c r="D53" s="368"/>
      <c r="E53" s="10">
        <f>ESF!I58</f>
        <v>0</v>
      </c>
    </row>
    <row r="54" spans="1:5" x14ac:dyDescent="0.25">
      <c r="A54" s="3"/>
      <c r="B54" s="370"/>
      <c r="C54" s="366" t="s">
        <v>60</v>
      </c>
      <c r="D54" s="366"/>
      <c r="E54" s="8">
        <f>ESF!I60</f>
        <v>0</v>
      </c>
    </row>
    <row r="55" spans="1:5" x14ac:dyDescent="0.25">
      <c r="A55" s="3"/>
      <c r="B55" s="370"/>
      <c r="C55" s="366" t="s">
        <v>61</v>
      </c>
      <c r="D55" s="366"/>
      <c r="E55" s="8">
        <f>ESF!I61</f>
        <v>0</v>
      </c>
    </row>
    <row r="56" spans="1:5" ht="15.75" thickBot="1" x14ac:dyDescent="0.3">
      <c r="A56" s="3"/>
      <c r="B56" s="370"/>
      <c r="C56" s="367" t="s">
        <v>62</v>
      </c>
      <c r="D56" s="367"/>
      <c r="E56" s="9">
        <f>ESF!I63</f>
        <v>7946828460.6099987</v>
      </c>
    </row>
    <row r="57" spans="1:5" ht="15.75" thickBot="1" x14ac:dyDescent="0.3">
      <c r="A57" s="3"/>
      <c r="B57" s="2"/>
      <c r="C57" s="367" t="s">
        <v>63</v>
      </c>
      <c r="D57" s="367"/>
      <c r="E57" s="9">
        <f>ESF!I65</f>
        <v>9182074142.1199989</v>
      </c>
    </row>
    <row r="58" spans="1:5" x14ac:dyDescent="0.25">
      <c r="A58" s="3"/>
      <c r="B58" s="2"/>
      <c r="C58" s="376" t="s">
        <v>5</v>
      </c>
      <c r="D58" s="376"/>
      <c r="E58" s="1">
        <v>2012</v>
      </c>
    </row>
    <row r="59" spans="1:5" x14ac:dyDescent="0.25">
      <c r="A59" s="372" t="s">
        <v>69</v>
      </c>
      <c r="B59" s="370" t="s">
        <v>8</v>
      </c>
      <c r="C59" s="366" t="s">
        <v>10</v>
      </c>
      <c r="D59" s="366"/>
      <c r="E59" s="8">
        <f>ESF!E18</f>
        <v>1213303171.04</v>
      </c>
    </row>
    <row r="60" spans="1:5" x14ac:dyDescent="0.25">
      <c r="A60" s="372"/>
      <c r="B60" s="370"/>
      <c r="C60" s="366" t="s">
        <v>12</v>
      </c>
      <c r="D60" s="366"/>
      <c r="E60" s="8">
        <f>ESF!E19</f>
        <v>108523228.14</v>
      </c>
    </row>
    <row r="61" spans="1:5" x14ac:dyDescent="0.25">
      <c r="A61" s="372"/>
      <c r="B61" s="370"/>
      <c r="C61" s="366" t="s">
        <v>14</v>
      </c>
      <c r="D61" s="366"/>
      <c r="E61" s="8">
        <f>ESF!E20</f>
        <v>47713821.810000002</v>
      </c>
    </row>
    <row r="62" spans="1:5" x14ac:dyDescent="0.25">
      <c r="A62" s="372"/>
      <c r="B62" s="370"/>
      <c r="C62" s="366" t="s">
        <v>16</v>
      </c>
      <c r="D62" s="366"/>
      <c r="E62" s="8">
        <f>ESF!E21</f>
        <v>0</v>
      </c>
    </row>
    <row r="63" spans="1:5" x14ac:dyDescent="0.25">
      <c r="A63" s="372"/>
      <c r="B63" s="370"/>
      <c r="C63" s="366" t="s">
        <v>18</v>
      </c>
      <c r="D63" s="366"/>
      <c r="E63" s="8">
        <f>ESF!E22</f>
        <v>0</v>
      </c>
    </row>
    <row r="64" spans="1:5" x14ac:dyDescent="0.25">
      <c r="A64" s="372"/>
      <c r="B64" s="370"/>
      <c r="C64" s="366" t="s">
        <v>20</v>
      </c>
      <c r="D64" s="366"/>
      <c r="E64" s="8">
        <f>ESF!E23</f>
        <v>0</v>
      </c>
    </row>
    <row r="65" spans="1:5" x14ac:dyDescent="0.25">
      <c r="A65" s="372"/>
      <c r="B65" s="370"/>
      <c r="C65" s="366" t="s">
        <v>22</v>
      </c>
      <c r="D65" s="366"/>
      <c r="E65" s="8">
        <f>ESF!E24</f>
        <v>580000.78</v>
      </c>
    </row>
    <row r="66" spans="1:5" ht="15.75" thickBot="1" x14ac:dyDescent="0.3">
      <c r="A66" s="372"/>
      <c r="B66" s="4"/>
      <c r="C66" s="367" t="s">
        <v>25</v>
      </c>
      <c r="D66" s="367"/>
      <c r="E66" s="9">
        <f>ESF!E26</f>
        <v>1370120221.77</v>
      </c>
    </row>
    <row r="67" spans="1:5" x14ac:dyDescent="0.25">
      <c r="A67" s="372"/>
      <c r="B67" s="370" t="s">
        <v>27</v>
      </c>
      <c r="C67" s="366" t="s">
        <v>29</v>
      </c>
      <c r="D67" s="366"/>
      <c r="E67" s="8">
        <f>ESF!E31</f>
        <v>314030</v>
      </c>
    </row>
    <row r="68" spans="1:5" x14ac:dyDescent="0.25">
      <c r="A68" s="372"/>
      <c r="B68" s="370"/>
      <c r="C68" s="366" t="s">
        <v>31</v>
      </c>
      <c r="D68" s="366"/>
      <c r="E68" s="8">
        <f>ESF!E32</f>
        <v>67009866.909999996</v>
      </c>
    </row>
    <row r="69" spans="1:5" x14ac:dyDescent="0.25">
      <c r="A69" s="372"/>
      <c r="B69" s="370"/>
      <c r="C69" s="366" t="s">
        <v>33</v>
      </c>
      <c r="D69" s="366"/>
      <c r="E69" s="8">
        <f>ESF!E33</f>
        <v>6481374815.6000004</v>
      </c>
    </row>
    <row r="70" spans="1:5" x14ac:dyDescent="0.25">
      <c r="A70" s="372"/>
      <c r="B70" s="370"/>
      <c r="C70" s="366" t="s">
        <v>35</v>
      </c>
      <c r="D70" s="366"/>
      <c r="E70" s="8">
        <f>ESF!E34</f>
        <v>1607849656.3099999</v>
      </c>
    </row>
    <row r="71" spans="1:5" x14ac:dyDescent="0.25">
      <c r="A71" s="372"/>
      <c r="B71" s="370"/>
      <c r="C71" s="366" t="s">
        <v>37</v>
      </c>
      <c r="D71" s="366"/>
      <c r="E71" s="8">
        <f>ESF!E35</f>
        <v>26590990.5</v>
      </c>
    </row>
    <row r="72" spans="1:5" x14ac:dyDescent="0.25">
      <c r="A72" s="372"/>
      <c r="B72" s="370"/>
      <c r="C72" s="366" t="s">
        <v>39</v>
      </c>
      <c r="D72" s="366"/>
      <c r="E72" s="8">
        <f>ESF!E36</f>
        <v>-1148835150.26</v>
      </c>
    </row>
    <row r="73" spans="1:5" x14ac:dyDescent="0.25">
      <c r="A73" s="372"/>
      <c r="B73" s="370"/>
      <c r="C73" s="366" t="s">
        <v>41</v>
      </c>
      <c r="D73" s="366"/>
      <c r="E73" s="8">
        <f>ESF!E37</f>
        <v>0</v>
      </c>
    </row>
    <row r="74" spans="1:5" x14ac:dyDescent="0.25">
      <c r="A74" s="372"/>
      <c r="B74" s="370"/>
      <c r="C74" s="366" t="s">
        <v>42</v>
      </c>
      <c r="D74" s="366"/>
      <c r="E74" s="8">
        <f>ESF!E38</f>
        <v>0</v>
      </c>
    </row>
    <row r="75" spans="1:5" x14ac:dyDescent="0.25">
      <c r="A75" s="372"/>
      <c r="B75" s="370"/>
      <c r="C75" s="366" t="s">
        <v>44</v>
      </c>
      <c r="D75" s="366"/>
      <c r="E75" s="8">
        <f>ESF!E39</f>
        <v>0</v>
      </c>
    </row>
    <row r="76" spans="1:5" ht="15.75" thickBot="1" x14ac:dyDescent="0.3">
      <c r="A76" s="372"/>
      <c r="B76" s="4"/>
      <c r="C76" s="367" t="s">
        <v>46</v>
      </c>
      <c r="D76" s="367"/>
      <c r="E76" s="9">
        <f>ESF!E41</f>
        <v>7034304209.0599995</v>
      </c>
    </row>
    <row r="77" spans="1:5" ht="15.75" thickBot="1" x14ac:dyDescent="0.3">
      <c r="A77" s="372"/>
      <c r="B77" s="2"/>
      <c r="C77" s="367" t="s">
        <v>48</v>
      </c>
      <c r="D77" s="367"/>
      <c r="E77" s="9">
        <f>ESF!E43</f>
        <v>8404424430.8299999</v>
      </c>
    </row>
    <row r="78" spans="1:5" x14ac:dyDescent="0.25">
      <c r="A78" s="372" t="s">
        <v>70</v>
      </c>
      <c r="B78" s="370" t="s">
        <v>9</v>
      </c>
      <c r="C78" s="366" t="s">
        <v>11</v>
      </c>
      <c r="D78" s="366"/>
      <c r="E78" s="8">
        <f>ESF!J18</f>
        <v>428495624.42000002</v>
      </c>
    </row>
    <row r="79" spans="1:5" x14ac:dyDescent="0.25">
      <c r="A79" s="372"/>
      <c r="B79" s="370"/>
      <c r="C79" s="366" t="s">
        <v>13</v>
      </c>
      <c r="D79" s="366"/>
      <c r="E79" s="8">
        <f>ESF!J19</f>
        <v>0</v>
      </c>
    </row>
    <row r="80" spans="1:5" x14ac:dyDescent="0.25">
      <c r="A80" s="372"/>
      <c r="B80" s="370"/>
      <c r="C80" s="366" t="s">
        <v>15</v>
      </c>
      <c r="D80" s="366"/>
      <c r="E80" s="8">
        <f>ESF!J20</f>
        <v>12568506.08</v>
      </c>
    </row>
    <row r="81" spans="1:5" x14ac:dyDescent="0.25">
      <c r="A81" s="372"/>
      <c r="B81" s="370"/>
      <c r="C81" s="366" t="s">
        <v>17</v>
      </c>
      <c r="D81" s="366"/>
      <c r="E81" s="8">
        <f>ESF!J21</f>
        <v>0</v>
      </c>
    </row>
    <row r="82" spans="1:5" x14ac:dyDescent="0.25">
      <c r="A82" s="372"/>
      <c r="B82" s="370"/>
      <c r="C82" s="366" t="s">
        <v>19</v>
      </c>
      <c r="D82" s="366"/>
      <c r="E82" s="8">
        <f>ESF!J22</f>
        <v>7801667.4800000004</v>
      </c>
    </row>
    <row r="83" spans="1:5" x14ac:dyDescent="0.25">
      <c r="A83" s="372"/>
      <c r="B83" s="370"/>
      <c r="C83" s="366" t="s">
        <v>21</v>
      </c>
      <c r="D83" s="366"/>
      <c r="E83" s="8">
        <f>ESF!J23</f>
        <v>85111007.959999993</v>
      </c>
    </row>
    <row r="84" spans="1:5" x14ac:dyDescent="0.25">
      <c r="A84" s="372"/>
      <c r="B84" s="370"/>
      <c r="C84" s="366" t="s">
        <v>23</v>
      </c>
      <c r="D84" s="366"/>
      <c r="E84" s="8">
        <f>ESF!J24</f>
        <v>0</v>
      </c>
    </row>
    <row r="85" spans="1:5" x14ac:dyDescent="0.25">
      <c r="A85" s="372"/>
      <c r="B85" s="370"/>
      <c r="C85" s="366" t="s">
        <v>24</v>
      </c>
      <c r="D85" s="366"/>
      <c r="E85" s="8">
        <f>ESF!J25</f>
        <v>0</v>
      </c>
    </row>
    <row r="86" spans="1:5" ht="15.75" thickBot="1" x14ac:dyDescent="0.3">
      <c r="A86" s="372"/>
      <c r="B86" s="4"/>
      <c r="C86" s="367" t="s">
        <v>26</v>
      </c>
      <c r="D86" s="367"/>
      <c r="E86" s="9">
        <f>ESF!J27</f>
        <v>533976805.94</v>
      </c>
    </row>
    <row r="87" spans="1:5" x14ac:dyDescent="0.25">
      <c r="A87" s="372"/>
      <c r="B87" s="370" t="s">
        <v>28</v>
      </c>
      <c r="C87" s="366" t="s">
        <v>30</v>
      </c>
      <c r="D87" s="366"/>
      <c r="E87" s="8">
        <f>ESF!J31</f>
        <v>0</v>
      </c>
    </row>
    <row r="88" spans="1:5" x14ac:dyDescent="0.25">
      <c r="A88" s="372"/>
      <c r="B88" s="370"/>
      <c r="C88" s="366" t="s">
        <v>32</v>
      </c>
      <c r="D88" s="366"/>
      <c r="E88" s="8">
        <f>ESF!J32</f>
        <v>0</v>
      </c>
    </row>
    <row r="89" spans="1:5" x14ac:dyDescent="0.25">
      <c r="A89" s="372"/>
      <c r="B89" s="370"/>
      <c r="C89" s="366" t="s">
        <v>34</v>
      </c>
      <c r="D89" s="366"/>
      <c r="E89" s="8">
        <f>ESF!J33</f>
        <v>786147634.79999995</v>
      </c>
    </row>
    <row r="90" spans="1:5" x14ac:dyDescent="0.25">
      <c r="A90" s="372"/>
      <c r="B90" s="370"/>
      <c r="C90" s="366" t="s">
        <v>36</v>
      </c>
      <c r="D90" s="366"/>
      <c r="E90" s="8">
        <f>ESF!J34</f>
        <v>13200000</v>
      </c>
    </row>
    <row r="91" spans="1:5" x14ac:dyDescent="0.25">
      <c r="A91" s="372"/>
      <c r="B91" s="370"/>
      <c r="C91" s="366" t="s">
        <v>38</v>
      </c>
      <c r="D91" s="366"/>
      <c r="E91" s="8">
        <f>ESF!J35</f>
        <v>0</v>
      </c>
    </row>
    <row r="92" spans="1:5" x14ac:dyDescent="0.25">
      <c r="A92" s="372"/>
      <c r="B92" s="370"/>
      <c r="C92" s="366" t="s">
        <v>40</v>
      </c>
      <c r="D92" s="366"/>
      <c r="E92" s="8">
        <f>ESF!J36</f>
        <v>0</v>
      </c>
    </row>
    <row r="93" spans="1:5" ht="15.75" thickBot="1" x14ac:dyDescent="0.3">
      <c r="A93" s="372"/>
      <c r="B93" s="2"/>
      <c r="C93" s="367" t="s">
        <v>43</v>
      </c>
      <c r="D93" s="367"/>
      <c r="E93" s="9">
        <f>ESF!J38</f>
        <v>799347634.79999995</v>
      </c>
    </row>
    <row r="94" spans="1:5" ht="15.75" thickBot="1" x14ac:dyDescent="0.3">
      <c r="A94" s="372"/>
      <c r="B94" s="2"/>
      <c r="C94" s="367" t="s">
        <v>45</v>
      </c>
      <c r="D94" s="367"/>
      <c r="E94" s="9">
        <f>ESF!J40</f>
        <v>1333324440.74</v>
      </c>
    </row>
    <row r="95" spans="1:5" x14ac:dyDescent="0.25">
      <c r="A95" s="3"/>
      <c r="B95" s="370" t="s">
        <v>47</v>
      </c>
      <c r="C95" s="368" t="s">
        <v>49</v>
      </c>
      <c r="D95" s="368"/>
      <c r="E95" s="10">
        <f>ESF!J44</f>
        <v>3458069925.02</v>
      </c>
    </row>
    <row r="96" spans="1:5" x14ac:dyDescent="0.25">
      <c r="A96" s="3"/>
      <c r="B96" s="370"/>
      <c r="C96" s="366" t="s">
        <v>50</v>
      </c>
      <c r="D96" s="366"/>
      <c r="E96" s="8">
        <f>ESF!J46</f>
        <v>3416718584.21</v>
      </c>
    </row>
    <row r="97" spans="1:5" x14ac:dyDescent="0.25">
      <c r="A97" s="3"/>
      <c r="B97" s="370"/>
      <c r="C97" s="366" t="s">
        <v>51</v>
      </c>
      <c r="D97" s="366"/>
      <c r="E97" s="8">
        <f>ESF!J47</f>
        <v>41351340.810000002</v>
      </c>
    </row>
    <row r="98" spans="1:5" x14ac:dyDescent="0.25">
      <c r="A98" s="3"/>
      <c r="B98" s="370"/>
      <c r="C98" s="366" t="s">
        <v>52</v>
      </c>
      <c r="D98" s="366"/>
      <c r="E98" s="8">
        <f>ESF!J48</f>
        <v>0</v>
      </c>
    </row>
    <row r="99" spans="1:5" x14ac:dyDescent="0.25">
      <c r="A99" s="3"/>
      <c r="B99" s="370"/>
      <c r="C99" s="368" t="s">
        <v>53</v>
      </c>
      <c r="D99" s="368"/>
      <c r="E99" s="10">
        <f>ESF!J50</f>
        <v>3613030065.070004</v>
      </c>
    </row>
    <row r="100" spans="1:5" x14ac:dyDescent="0.25">
      <c r="A100" s="3"/>
      <c r="B100" s="370"/>
      <c r="C100" s="366" t="s">
        <v>54</v>
      </c>
      <c r="D100" s="366"/>
      <c r="E100" s="8">
        <f>ESF!J52</f>
        <v>789041043.68000412</v>
      </c>
    </row>
    <row r="101" spans="1:5" x14ac:dyDescent="0.25">
      <c r="A101" s="3"/>
      <c r="B101" s="370"/>
      <c r="C101" s="366" t="s">
        <v>55</v>
      </c>
      <c r="D101" s="366"/>
      <c r="E101" s="8">
        <f>ESF!J53</f>
        <v>2823989021.3899999</v>
      </c>
    </row>
    <row r="102" spans="1:5" x14ac:dyDescent="0.25">
      <c r="A102" s="3"/>
      <c r="B102" s="370"/>
      <c r="C102" s="366" t="s">
        <v>56</v>
      </c>
      <c r="D102" s="366"/>
      <c r="E102" s="8">
        <f>ESF!J54</f>
        <v>0</v>
      </c>
    </row>
    <row r="103" spans="1:5" x14ac:dyDescent="0.25">
      <c r="A103" s="3"/>
      <c r="B103" s="370"/>
      <c r="C103" s="366" t="s">
        <v>57</v>
      </c>
      <c r="D103" s="366"/>
      <c r="E103" s="8">
        <f>ESF!J55</f>
        <v>0</v>
      </c>
    </row>
    <row r="104" spans="1:5" x14ac:dyDescent="0.25">
      <c r="A104" s="3"/>
      <c r="B104" s="370"/>
      <c r="C104" s="366" t="s">
        <v>58</v>
      </c>
      <c r="D104" s="366"/>
      <c r="E104" s="8">
        <f>ESF!J56</f>
        <v>0</v>
      </c>
    </row>
    <row r="105" spans="1:5" x14ac:dyDescent="0.25">
      <c r="A105" s="3"/>
      <c r="B105" s="370"/>
      <c r="C105" s="368" t="s">
        <v>59</v>
      </c>
      <c r="D105" s="368"/>
      <c r="E105" s="10">
        <f>ESF!J58</f>
        <v>0</v>
      </c>
    </row>
    <row r="106" spans="1:5" x14ac:dyDescent="0.25">
      <c r="A106" s="3"/>
      <c r="B106" s="370"/>
      <c r="C106" s="366" t="s">
        <v>60</v>
      </c>
      <c r="D106" s="366"/>
      <c r="E106" s="8">
        <f>ESF!J60</f>
        <v>0</v>
      </c>
    </row>
    <row r="107" spans="1:5" x14ac:dyDescent="0.25">
      <c r="A107" s="3"/>
      <c r="B107" s="370"/>
      <c r="C107" s="366" t="s">
        <v>61</v>
      </c>
      <c r="D107" s="366"/>
      <c r="E107" s="8">
        <f>ESF!J61</f>
        <v>0</v>
      </c>
    </row>
    <row r="108" spans="1:5" ht="15.75" thickBot="1" x14ac:dyDescent="0.3">
      <c r="A108" s="3"/>
      <c r="B108" s="370"/>
      <c r="C108" s="367" t="s">
        <v>62</v>
      </c>
      <c r="D108" s="367"/>
      <c r="E108" s="9">
        <f>ESF!J63</f>
        <v>7071099990.090004</v>
      </c>
    </row>
    <row r="109" spans="1:5" ht="15.75" thickBot="1" x14ac:dyDescent="0.3">
      <c r="A109" s="3"/>
      <c r="B109" s="2"/>
      <c r="C109" s="367" t="s">
        <v>63</v>
      </c>
      <c r="D109" s="367"/>
      <c r="E109" s="9">
        <f>ESF!J65</f>
        <v>8404424430.8300037</v>
      </c>
    </row>
    <row r="110" spans="1:5" x14ac:dyDescent="0.25">
      <c r="A110" s="3"/>
      <c r="B110" s="2"/>
      <c r="C110" s="369" t="s">
        <v>75</v>
      </c>
      <c r="D110" s="5" t="s">
        <v>64</v>
      </c>
      <c r="E110" s="10">
        <f>ESF!C73</f>
        <v>0</v>
      </c>
    </row>
    <row r="111" spans="1:5" x14ac:dyDescent="0.25">
      <c r="A111" s="3"/>
      <c r="B111" s="2"/>
      <c r="C111" s="365"/>
      <c r="D111" s="5" t="s">
        <v>65</v>
      </c>
      <c r="E111" s="10">
        <f>ESF!C74</f>
        <v>0</v>
      </c>
    </row>
    <row r="112" spans="1:5" x14ac:dyDescent="0.25">
      <c r="A112" s="3"/>
      <c r="B112" s="2"/>
      <c r="C112" s="365" t="s">
        <v>74</v>
      </c>
      <c r="D112" s="5" t="s">
        <v>64</v>
      </c>
      <c r="E112" s="10">
        <f>ESF!G73</f>
        <v>0</v>
      </c>
    </row>
    <row r="113" spans="1:5" x14ac:dyDescent="0.25">
      <c r="A113" s="3"/>
      <c r="B113" s="2"/>
      <c r="C113" s="365"/>
      <c r="D113" s="5" t="s">
        <v>65</v>
      </c>
      <c r="E113" s="10">
        <f>ESF!G74</f>
        <v>0</v>
      </c>
    </row>
    <row r="114" spans="1:5" x14ac:dyDescent="0.25">
      <c r="A114" s="371" t="s">
        <v>2</v>
      </c>
      <c r="B114" s="371"/>
      <c r="C114" s="371"/>
      <c r="D114" s="371"/>
      <c r="E114" s="13" t="e">
        <f>ECSF!#REF!</f>
        <v>#REF!</v>
      </c>
    </row>
    <row r="115" spans="1:5" ht="79.5" x14ac:dyDescent="0.25">
      <c r="A115" s="371" t="s">
        <v>4</v>
      </c>
      <c r="B115" s="371"/>
      <c r="C115" s="371"/>
      <c r="D115" s="371"/>
      <c r="E115" s="13" t="str">
        <f>ECSF!D7</f>
        <v xml:space="preserve">                                                  PODER EJECUTIVO DEL GOBIERNO DEL ESTADO DE CAMPECHE</v>
      </c>
    </row>
    <row r="116" spans="1:5" x14ac:dyDescent="0.25">
      <c r="A116" s="371" t="s">
        <v>3</v>
      </c>
      <c r="B116" s="371"/>
      <c r="C116" s="371"/>
      <c r="D116" s="371"/>
      <c r="E116" s="14"/>
    </row>
    <row r="117" spans="1:5" x14ac:dyDescent="0.25">
      <c r="A117" s="371" t="s">
        <v>73</v>
      </c>
      <c r="B117" s="371"/>
      <c r="C117" s="371"/>
      <c r="D117" s="371"/>
      <c r="E117" t="s">
        <v>72</v>
      </c>
    </row>
    <row r="118" spans="1:5" x14ac:dyDescent="0.25">
      <c r="B118" s="373" t="s">
        <v>67</v>
      </c>
      <c r="C118" s="368" t="s">
        <v>6</v>
      </c>
      <c r="D118" s="368"/>
      <c r="E118" s="11">
        <f>ECSF!E14</f>
        <v>343298600.16000015</v>
      </c>
    </row>
    <row r="119" spans="1:5" x14ac:dyDescent="0.25">
      <c r="B119" s="373"/>
      <c r="C119" s="368" t="s">
        <v>8</v>
      </c>
      <c r="D119" s="368"/>
      <c r="E119" s="11">
        <f>ECSF!E16</f>
        <v>10210075.92</v>
      </c>
    </row>
    <row r="120" spans="1:5" x14ac:dyDescent="0.25">
      <c r="B120" s="373"/>
      <c r="C120" s="366" t="s">
        <v>10</v>
      </c>
      <c r="D120" s="366"/>
      <c r="E120" s="12">
        <f>ECSF!E18</f>
        <v>0</v>
      </c>
    </row>
    <row r="121" spans="1:5" x14ac:dyDescent="0.25">
      <c r="B121" s="373"/>
      <c r="C121" s="366" t="s">
        <v>12</v>
      </c>
      <c r="D121" s="366"/>
      <c r="E121" s="12">
        <f>ECSF!E19</f>
        <v>10186925.890000001</v>
      </c>
    </row>
    <row r="122" spans="1:5" x14ac:dyDescent="0.25">
      <c r="B122" s="373"/>
      <c r="C122" s="366" t="s">
        <v>14</v>
      </c>
      <c r="D122" s="366"/>
      <c r="E122" s="12">
        <f>ECSF!E20</f>
        <v>0</v>
      </c>
    </row>
    <row r="123" spans="1:5" x14ac:dyDescent="0.25">
      <c r="B123" s="373"/>
      <c r="C123" s="366" t="s">
        <v>16</v>
      </c>
      <c r="D123" s="366"/>
      <c r="E123" s="12">
        <f>ECSF!E21</f>
        <v>0</v>
      </c>
    </row>
    <row r="124" spans="1:5" x14ac:dyDescent="0.25">
      <c r="B124" s="373"/>
      <c r="C124" s="366" t="s">
        <v>18</v>
      </c>
      <c r="D124" s="366"/>
      <c r="E124" s="12">
        <f>ECSF!E22</f>
        <v>0</v>
      </c>
    </row>
    <row r="125" spans="1:5" x14ac:dyDescent="0.25">
      <c r="B125" s="373"/>
      <c r="C125" s="366" t="s">
        <v>20</v>
      </c>
      <c r="D125" s="366"/>
      <c r="E125" s="12">
        <f>ECSF!E23</f>
        <v>0</v>
      </c>
    </row>
    <row r="126" spans="1:5" x14ac:dyDescent="0.25">
      <c r="B126" s="373"/>
      <c r="C126" s="366" t="s">
        <v>22</v>
      </c>
      <c r="D126" s="366"/>
      <c r="E126" s="12">
        <f>ECSF!E24</f>
        <v>23150.030000000028</v>
      </c>
    </row>
    <row r="127" spans="1:5" x14ac:dyDescent="0.25">
      <c r="B127" s="373"/>
      <c r="C127" s="368" t="s">
        <v>27</v>
      </c>
      <c r="D127" s="368"/>
      <c r="E127" s="11">
        <f>ECSF!E26</f>
        <v>333088524.24000013</v>
      </c>
    </row>
    <row r="128" spans="1:5" x14ac:dyDescent="0.25">
      <c r="B128" s="373"/>
      <c r="C128" s="366" t="s">
        <v>29</v>
      </c>
      <c r="D128" s="366"/>
      <c r="E128" s="12">
        <f>ECSF!E28</f>
        <v>0</v>
      </c>
    </row>
    <row r="129" spans="2:5" x14ac:dyDescent="0.25">
      <c r="B129" s="373"/>
      <c r="C129" s="366" t="s">
        <v>31</v>
      </c>
      <c r="D129" s="366"/>
      <c r="E129" s="12">
        <f>ECSF!E29</f>
        <v>0</v>
      </c>
    </row>
    <row r="130" spans="2:5" x14ac:dyDescent="0.25">
      <c r="B130" s="373"/>
      <c r="C130" s="366" t="s">
        <v>33</v>
      </c>
      <c r="D130" s="366"/>
      <c r="E130" s="12">
        <f>ECSF!E30</f>
        <v>278288162.34000015</v>
      </c>
    </row>
    <row r="131" spans="2:5" x14ac:dyDescent="0.25">
      <c r="B131" s="373"/>
      <c r="C131" s="366" t="s">
        <v>35</v>
      </c>
      <c r="D131" s="366"/>
      <c r="E131" s="12">
        <f>ECSF!E31</f>
        <v>0</v>
      </c>
    </row>
    <row r="132" spans="2:5" x14ac:dyDescent="0.25">
      <c r="B132" s="373"/>
      <c r="C132" s="366" t="s">
        <v>37</v>
      </c>
      <c r="D132" s="366"/>
      <c r="E132" s="12">
        <f>ECSF!E32</f>
        <v>448770.14999999851</v>
      </c>
    </row>
    <row r="133" spans="2:5" x14ac:dyDescent="0.25">
      <c r="B133" s="373"/>
      <c r="C133" s="366" t="s">
        <v>39</v>
      </c>
      <c r="D133" s="366"/>
      <c r="E133" s="12">
        <f>ECSF!E33</f>
        <v>54351591.75</v>
      </c>
    </row>
    <row r="134" spans="2:5" x14ac:dyDescent="0.25">
      <c r="B134" s="373"/>
      <c r="C134" s="366" t="s">
        <v>41</v>
      </c>
      <c r="D134" s="366"/>
      <c r="E134" s="12">
        <f>ECSF!E34</f>
        <v>0</v>
      </c>
    </row>
    <row r="135" spans="2:5" x14ac:dyDescent="0.25">
      <c r="B135" s="373"/>
      <c r="C135" s="366" t="s">
        <v>42</v>
      </c>
      <c r="D135" s="366"/>
      <c r="E135" s="12">
        <f>ECSF!E35</f>
        <v>0</v>
      </c>
    </row>
    <row r="136" spans="2:5" x14ac:dyDescent="0.25">
      <c r="B136" s="373"/>
      <c r="C136" s="366" t="s">
        <v>44</v>
      </c>
      <c r="D136" s="366"/>
      <c r="E136" s="12">
        <f>ECSF!E36</f>
        <v>0</v>
      </c>
    </row>
    <row r="137" spans="2:5" x14ac:dyDescent="0.25">
      <c r="B137" s="373"/>
      <c r="C137" s="368" t="s">
        <v>7</v>
      </c>
      <c r="D137" s="368"/>
      <c r="E137" s="11">
        <f>ECSF!E38</f>
        <v>25511970.060000002</v>
      </c>
    </row>
    <row r="138" spans="2:5" x14ac:dyDescent="0.25">
      <c r="B138" s="373"/>
      <c r="C138" s="368" t="s">
        <v>9</v>
      </c>
      <c r="D138" s="368"/>
      <c r="E138" s="11">
        <f>ECSF!E40</f>
        <v>25511970.060000002</v>
      </c>
    </row>
    <row r="139" spans="2:5" x14ac:dyDescent="0.25">
      <c r="B139" s="373"/>
      <c r="C139" s="366" t="s">
        <v>11</v>
      </c>
      <c r="D139" s="366"/>
      <c r="E139" s="12">
        <f>ECSF!E42</f>
        <v>0</v>
      </c>
    </row>
    <row r="140" spans="2:5" x14ac:dyDescent="0.25">
      <c r="B140" s="373"/>
      <c r="C140" s="366" t="s">
        <v>13</v>
      </c>
      <c r="D140" s="366"/>
      <c r="E140" s="12">
        <f>ECSF!E43</f>
        <v>0</v>
      </c>
    </row>
    <row r="141" spans="2:5" x14ac:dyDescent="0.25">
      <c r="B141" s="373"/>
      <c r="C141" s="366" t="s">
        <v>15</v>
      </c>
      <c r="D141" s="366"/>
      <c r="E141" s="12">
        <f>ECSF!E44</f>
        <v>0</v>
      </c>
    </row>
    <row r="142" spans="2:5" x14ac:dyDescent="0.25">
      <c r="B142" s="373"/>
      <c r="C142" s="366" t="s">
        <v>17</v>
      </c>
      <c r="D142" s="366"/>
      <c r="E142" s="12">
        <f>ECSF!E45</f>
        <v>0</v>
      </c>
    </row>
    <row r="143" spans="2:5" x14ac:dyDescent="0.25">
      <c r="B143" s="373"/>
      <c r="C143" s="366" t="s">
        <v>19</v>
      </c>
      <c r="D143" s="366"/>
      <c r="E143" s="12">
        <f>ECSF!E46</f>
        <v>0</v>
      </c>
    </row>
    <row r="144" spans="2:5" x14ac:dyDescent="0.25">
      <c r="B144" s="373"/>
      <c r="C144" s="366" t="s">
        <v>21</v>
      </c>
      <c r="D144" s="366"/>
      <c r="E144" s="12">
        <f>ECSF!E47</f>
        <v>25511970.060000002</v>
      </c>
    </row>
    <row r="145" spans="2:5" x14ac:dyDescent="0.25">
      <c r="B145" s="373"/>
      <c r="C145" s="366" t="s">
        <v>23</v>
      </c>
      <c r="D145" s="366"/>
      <c r="E145" s="12">
        <f>ECSF!E48</f>
        <v>0</v>
      </c>
    </row>
    <row r="146" spans="2:5" x14ac:dyDescent="0.25">
      <c r="B146" s="373"/>
      <c r="C146" s="366" t="s">
        <v>24</v>
      </c>
      <c r="D146" s="366"/>
      <c r="E146" s="12">
        <f>ECSF!E49</f>
        <v>0</v>
      </c>
    </row>
    <row r="147" spans="2:5" x14ac:dyDescent="0.25">
      <c r="B147" s="373"/>
      <c r="C147" s="375" t="s">
        <v>28</v>
      </c>
      <c r="D147" s="375"/>
      <c r="E147" s="11">
        <f>ECSF!E51</f>
        <v>0</v>
      </c>
    </row>
    <row r="148" spans="2:5" x14ac:dyDescent="0.25">
      <c r="B148" s="373"/>
      <c r="C148" s="366" t="s">
        <v>30</v>
      </c>
      <c r="D148" s="366"/>
      <c r="E148" s="12">
        <f>ECSF!E53</f>
        <v>0</v>
      </c>
    </row>
    <row r="149" spans="2:5" x14ac:dyDescent="0.25">
      <c r="B149" s="373"/>
      <c r="C149" s="366" t="s">
        <v>32</v>
      </c>
      <c r="D149" s="366"/>
      <c r="E149" s="12">
        <f>ECSF!E54</f>
        <v>0</v>
      </c>
    </row>
    <row r="150" spans="2:5" x14ac:dyDescent="0.25">
      <c r="B150" s="373"/>
      <c r="C150" s="366" t="s">
        <v>34</v>
      </c>
      <c r="D150" s="366"/>
      <c r="E150" s="12">
        <f>ECSF!E55</f>
        <v>0</v>
      </c>
    </row>
    <row r="151" spans="2:5" x14ac:dyDescent="0.25">
      <c r="B151" s="373"/>
      <c r="C151" s="366" t="s">
        <v>36</v>
      </c>
      <c r="D151" s="366"/>
      <c r="E151" s="12">
        <f>ECSF!E56</f>
        <v>0</v>
      </c>
    </row>
    <row r="152" spans="2:5" x14ac:dyDescent="0.25">
      <c r="B152" s="373"/>
      <c r="C152" s="366" t="s">
        <v>38</v>
      </c>
      <c r="D152" s="366"/>
      <c r="E152" s="12">
        <f>ECSF!E57</f>
        <v>0</v>
      </c>
    </row>
    <row r="153" spans="2:5" x14ac:dyDescent="0.25">
      <c r="B153" s="373"/>
      <c r="C153" s="366" t="s">
        <v>40</v>
      </c>
      <c r="D153" s="366"/>
      <c r="E153" s="12">
        <f>ECSF!E58</f>
        <v>0</v>
      </c>
    </row>
    <row r="154" spans="2:5" x14ac:dyDescent="0.25">
      <c r="B154" s="373"/>
      <c r="C154" s="368" t="s">
        <v>47</v>
      </c>
      <c r="D154" s="368"/>
      <c r="E154" s="11">
        <f>ECSF!E60</f>
        <v>883576660.95999408</v>
      </c>
    </row>
    <row r="155" spans="2:5" x14ac:dyDescent="0.25">
      <c r="B155" s="373"/>
      <c r="C155" s="368" t="s">
        <v>49</v>
      </c>
      <c r="D155" s="368"/>
      <c r="E155" s="11">
        <f>ECSF!E62</f>
        <v>1057685.1999999955</v>
      </c>
    </row>
    <row r="156" spans="2:5" x14ac:dyDescent="0.25">
      <c r="B156" s="373"/>
      <c r="C156" s="366" t="s">
        <v>50</v>
      </c>
      <c r="D156" s="366"/>
      <c r="E156" s="12">
        <f>ECSF!E64</f>
        <v>0</v>
      </c>
    </row>
    <row r="157" spans="2:5" x14ac:dyDescent="0.25">
      <c r="B157" s="373"/>
      <c r="C157" s="366" t="s">
        <v>51</v>
      </c>
      <c r="D157" s="366"/>
      <c r="E157" s="12">
        <f>ECSF!E65</f>
        <v>1057685.1999999955</v>
      </c>
    </row>
    <row r="158" spans="2:5" x14ac:dyDescent="0.25">
      <c r="B158" s="373"/>
      <c r="C158" s="366" t="s">
        <v>52</v>
      </c>
      <c r="D158" s="366"/>
      <c r="E158" s="12">
        <f>ECSF!E66</f>
        <v>0</v>
      </c>
    </row>
    <row r="159" spans="2:5" x14ac:dyDescent="0.25">
      <c r="B159" s="373"/>
      <c r="C159" s="368" t="s">
        <v>53</v>
      </c>
      <c r="D159" s="368"/>
      <c r="E159" s="11">
        <f>ECSF!E68</f>
        <v>882518975.75999403</v>
      </c>
    </row>
    <row r="160" spans="2:5" x14ac:dyDescent="0.25">
      <c r="B160" s="373"/>
      <c r="C160" s="366" t="s">
        <v>54</v>
      </c>
      <c r="D160" s="366"/>
      <c r="E160" s="12">
        <f>ECSF!E70</f>
        <v>651966703.40999413</v>
      </c>
    </row>
    <row r="161" spans="2:5" x14ac:dyDescent="0.25">
      <c r="B161" s="373"/>
      <c r="C161" s="366" t="s">
        <v>55</v>
      </c>
      <c r="D161" s="366"/>
      <c r="E161" s="12">
        <f>ECSF!E71</f>
        <v>230552272.3499999</v>
      </c>
    </row>
    <row r="162" spans="2:5" x14ac:dyDescent="0.25">
      <c r="B162" s="373"/>
      <c r="C162" s="366" t="s">
        <v>56</v>
      </c>
      <c r="D162" s="366"/>
      <c r="E162" s="12">
        <f>ECSF!E72</f>
        <v>0</v>
      </c>
    </row>
    <row r="163" spans="2:5" x14ac:dyDescent="0.25">
      <c r="B163" s="373"/>
      <c r="C163" s="366" t="s">
        <v>57</v>
      </c>
      <c r="D163" s="366"/>
      <c r="E163" s="12">
        <f>ECSF!E73</f>
        <v>0</v>
      </c>
    </row>
    <row r="164" spans="2:5" x14ac:dyDescent="0.25">
      <c r="B164" s="373"/>
      <c r="C164" s="366" t="s">
        <v>58</v>
      </c>
      <c r="D164" s="366"/>
      <c r="E164" s="12">
        <f>ECSF!E74</f>
        <v>0</v>
      </c>
    </row>
    <row r="165" spans="2:5" x14ac:dyDescent="0.25">
      <c r="B165" s="373"/>
      <c r="C165" s="368" t="s">
        <v>59</v>
      </c>
      <c r="D165" s="368"/>
      <c r="E165" s="11">
        <f>ECSF!E76</f>
        <v>0</v>
      </c>
    </row>
    <row r="166" spans="2:5" x14ac:dyDescent="0.25">
      <c r="B166" s="373"/>
      <c r="C166" s="366" t="s">
        <v>60</v>
      </c>
      <c r="D166" s="366"/>
      <c r="E166" s="12">
        <f>ECSF!E78</f>
        <v>0</v>
      </c>
    </row>
    <row r="167" spans="2:5" ht="15" customHeight="1" thickBot="1" x14ac:dyDescent="0.3">
      <c r="B167" s="374"/>
      <c r="C167" s="366" t="s">
        <v>61</v>
      </c>
      <c r="D167" s="366"/>
      <c r="E167" s="12">
        <f>ECSF!E79</f>
        <v>0</v>
      </c>
    </row>
    <row r="168" spans="2:5" x14ac:dyDescent="0.25">
      <c r="B168" s="373" t="s">
        <v>68</v>
      </c>
      <c r="C168" s="368" t="s">
        <v>6</v>
      </c>
      <c r="D168" s="368"/>
      <c r="E168" s="11">
        <f>ECSF!F14</f>
        <v>1120948311.45</v>
      </c>
    </row>
    <row r="169" spans="2:5" ht="15" customHeight="1" x14ac:dyDescent="0.25">
      <c r="B169" s="373"/>
      <c r="C169" s="368" t="s">
        <v>8</v>
      </c>
      <c r="D169" s="368"/>
      <c r="E169" s="11">
        <f>ECSF!F16</f>
        <v>893842798.97000003</v>
      </c>
    </row>
    <row r="170" spans="2:5" ht="15" customHeight="1" x14ac:dyDescent="0.25">
      <c r="B170" s="373"/>
      <c r="C170" s="366" t="s">
        <v>10</v>
      </c>
      <c r="D170" s="366"/>
      <c r="E170" s="12">
        <f>ECSF!F18</f>
        <v>744482243.18000007</v>
      </c>
    </row>
    <row r="171" spans="2:5" ht="15" customHeight="1" x14ac:dyDescent="0.25">
      <c r="B171" s="373"/>
      <c r="C171" s="366" t="s">
        <v>12</v>
      </c>
      <c r="D171" s="366"/>
      <c r="E171" s="12">
        <f>ECSF!F19</f>
        <v>0</v>
      </c>
    </row>
    <row r="172" spans="2:5" x14ac:dyDescent="0.25">
      <c r="B172" s="373"/>
      <c r="C172" s="366" t="s">
        <v>14</v>
      </c>
      <c r="D172" s="366"/>
      <c r="E172" s="12">
        <f>ECSF!F20</f>
        <v>149360555.78999999</v>
      </c>
    </row>
    <row r="173" spans="2:5" x14ac:dyDescent="0.25">
      <c r="B173" s="373"/>
      <c r="C173" s="366" t="s">
        <v>16</v>
      </c>
      <c r="D173" s="366"/>
      <c r="E173" s="12">
        <f>ECSF!F21</f>
        <v>0</v>
      </c>
    </row>
    <row r="174" spans="2:5" ht="15" customHeight="1" x14ac:dyDescent="0.25">
      <c r="B174" s="373"/>
      <c r="C174" s="366" t="s">
        <v>18</v>
      </c>
      <c r="D174" s="366"/>
      <c r="E174" s="12">
        <f>ECSF!F22</f>
        <v>0</v>
      </c>
    </row>
    <row r="175" spans="2:5" ht="15" customHeight="1" x14ac:dyDescent="0.25">
      <c r="B175" s="373"/>
      <c r="C175" s="366" t="s">
        <v>20</v>
      </c>
      <c r="D175" s="366"/>
      <c r="E175" s="12">
        <f>ECSF!F23</f>
        <v>0</v>
      </c>
    </row>
    <row r="176" spans="2:5" x14ac:dyDescent="0.25">
      <c r="B176" s="373"/>
      <c r="C176" s="366" t="s">
        <v>22</v>
      </c>
      <c r="D176" s="366"/>
      <c r="E176" s="12">
        <f>ECSF!F24</f>
        <v>0</v>
      </c>
    </row>
    <row r="177" spans="2:5" ht="15" customHeight="1" x14ac:dyDescent="0.25">
      <c r="B177" s="373"/>
      <c r="C177" s="368" t="s">
        <v>27</v>
      </c>
      <c r="D177" s="368"/>
      <c r="E177" s="11">
        <f>ECSF!F26</f>
        <v>227105512.47999993</v>
      </c>
    </row>
    <row r="178" spans="2:5" x14ac:dyDescent="0.25">
      <c r="B178" s="373"/>
      <c r="C178" s="366" t="s">
        <v>29</v>
      </c>
      <c r="D178" s="366"/>
      <c r="E178" s="12">
        <f>ECSF!F28</f>
        <v>0</v>
      </c>
    </row>
    <row r="179" spans="2:5" ht="15" customHeight="1" x14ac:dyDescent="0.25">
      <c r="B179" s="373"/>
      <c r="C179" s="366" t="s">
        <v>31</v>
      </c>
      <c r="D179" s="366"/>
      <c r="E179" s="12">
        <f>ECSF!F29</f>
        <v>214433252.17999998</v>
      </c>
    </row>
    <row r="180" spans="2:5" ht="15" customHeight="1" x14ac:dyDescent="0.25">
      <c r="B180" s="373"/>
      <c r="C180" s="366" t="s">
        <v>33</v>
      </c>
      <c r="D180" s="366"/>
      <c r="E180" s="12">
        <f>ECSF!F30</f>
        <v>0</v>
      </c>
    </row>
    <row r="181" spans="2:5" ht="15" customHeight="1" x14ac:dyDescent="0.25">
      <c r="B181" s="373"/>
      <c r="C181" s="366" t="s">
        <v>35</v>
      </c>
      <c r="D181" s="366"/>
      <c r="E181" s="12">
        <f>ECSF!F31</f>
        <v>12672260.299999952</v>
      </c>
    </row>
    <row r="182" spans="2:5" ht="15" customHeight="1" x14ac:dyDescent="0.25">
      <c r="B182" s="373"/>
      <c r="C182" s="366" t="s">
        <v>37</v>
      </c>
      <c r="D182" s="366"/>
      <c r="E182" s="12">
        <f>ECSF!F32</f>
        <v>0</v>
      </c>
    </row>
    <row r="183" spans="2:5" ht="15" customHeight="1" x14ac:dyDescent="0.25">
      <c r="B183" s="373"/>
      <c r="C183" s="366" t="s">
        <v>39</v>
      </c>
      <c r="D183" s="366"/>
      <c r="E183" s="12">
        <f>ECSF!F33</f>
        <v>0</v>
      </c>
    </row>
    <row r="184" spans="2:5" ht="15" customHeight="1" x14ac:dyDescent="0.25">
      <c r="B184" s="373"/>
      <c r="C184" s="366" t="s">
        <v>41</v>
      </c>
      <c r="D184" s="366"/>
      <c r="E184" s="12">
        <f>ECSF!F34</f>
        <v>0</v>
      </c>
    </row>
    <row r="185" spans="2:5" ht="15" customHeight="1" x14ac:dyDescent="0.25">
      <c r="B185" s="373"/>
      <c r="C185" s="366" t="s">
        <v>42</v>
      </c>
      <c r="D185" s="366"/>
      <c r="E185" s="12">
        <f>ECSF!F35</f>
        <v>0</v>
      </c>
    </row>
    <row r="186" spans="2:5" ht="15" customHeight="1" x14ac:dyDescent="0.25">
      <c r="B186" s="373"/>
      <c r="C186" s="366" t="s">
        <v>44</v>
      </c>
      <c r="D186" s="366"/>
      <c r="E186" s="12">
        <f>ECSF!F36</f>
        <v>0</v>
      </c>
    </row>
    <row r="187" spans="2:5" ht="15" customHeight="1" x14ac:dyDescent="0.25">
      <c r="B187" s="373"/>
      <c r="C187" s="368" t="s">
        <v>7</v>
      </c>
      <c r="D187" s="368"/>
      <c r="E187" s="11">
        <f>ECSF!F38</f>
        <v>123590729.29000004</v>
      </c>
    </row>
    <row r="188" spans="2:5" x14ac:dyDescent="0.25">
      <c r="B188" s="373"/>
      <c r="C188" s="368" t="s">
        <v>9</v>
      </c>
      <c r="D188" s="368"/>
      <c r="E188" s="11">
        <f>ECSF!F40</f>
        <v>123590729.29000004</v>
      </c>
    </row>
    <row r="189" spans="2:5" x14ac:dyDescent="0.25">
      <c r="B189" s="373"/>
      <c r="C189" s="366" t="s">
        <v>11</v>
      </c>
      <c r="D189" s="366"/>
      <c r="E189" s="12">
        <f>ECSF!F42</f>
        <v>116089609.58000004</v>
      </c>
    </row>
    <row r="190" spans="2:5" x14ac:dyDescent="0.25">
      <c r="B190" s="373"/>
      <c r="C190" s="366" t="s">
        <v>13</v>
      </c>
      <c r="D190" s="366"/>
      <c r="E190" s="12">
        <f>ECSF!F43</f>
        <v>0</v>
      </c>
    </row>
    <row r="191" spans="2:5" ht="15" customHeight="1" x14ac:dyDescent="0.25">
      <c r="B191" s="373"/>
      <c r="C191" s="366" t="s">
        <v>15</v>
      </c>
      <c r="D191" s="366"/>
      <c r="E191" s="12">
        <f>ECSF!F44</f>
        <v>6078078.9900000002</v>
      </c>
    </row>
    <row r="192" spans="2:5" x14ac:dyDescent="0.25">
      <c r="B192" s="373"/>
      <c r="C192" s="366" t="s">
        <v>17</v>
      </c>
      <c r="D192" s="366"/>
      <c r="E192" s="12">
        <f>ECSF!F45</f>
        <v>0</v>
      </c>
    </row>
    <row r="193" spans="2:5" ht="15" customHeight="1" x14ac:dyDescent="0.25">
      <c r="B193" s="373"/>
      <c r="C193" s="366" t="s">
        <v>19</v>
      </c>
      <c r="D193" s="366"/>
      <c r="E193" s="12">
        <f>ECSF!F46</f>
        <v>1423040.7200000007</v>
      </c>
    </row>
    <row r="194" spans="2:5" ht="15" customHeight="1" x14ac:dyDescent="0.25">
      <c r="B194" s="373"/>
      <c r="C194" s="366" t="s">
        <v>21</v>
      </c>
      <c r="D194" s="366"/>
      <c r="E194" s="12">
        <f>ECSF!F47</f>
        <v>0</v>
      </c>
    </row>
    <row r="195" spans="2:5" ht="15" customHeight="1" x14ac:dyDescent="0.25">
      <c r="B195" s="373"/>
      <c r="C195" s="366" t="s">
        <v>23</v>
      </c>
      <c r="D195" s="366"/>
      <c r="E195" s="12">
        <f>ECSF!F48</f>
        <v>0</v>
      </c>
    </row>
    <row r="196" spans="2:5" ht="15" customHeight="1" x14ac:dyDescent="0.25">
      <c r="B196" s="373"/>
      <c r="C196" s="366" t="s">
        <v>24</v>
      </c>
      <c r="D196" s="366"/>
      <c r="E196" s="12">
        <f>ECSF!F49</f>
        <v>0</v>
      </c>
    </row>
    <row r="197" spans="2:5" ht="15" customHeight="1" x14ac:dyDescent="0.25">
      <c r="B197" s="373"/>
      <c r="C197" s="375" t="s">
        <v>28</v>
      </c>
      <c r="D197" s="375"/>
      <c r="E197" s="11">
        <f>ECSF!F51</f>
        <v>0</v>
      </c>
    </row>
    <row r="198" spans="2:5" ht="15" customHeight="1" x14ac:dyDescent="0.25">
      <c r="B198" s="373"/>
      <c r="C198" s="366" t="s">
        <v>30</v>
      </c>
      <c r="D198" s="366"/>
      <c r="E198" s="12">
        <f>ECSF!F53</f>
        <v>0</v>
      </c>
    </row>
    <row r="199" spans="2:5" ht="15" customHeight="1" x14ac:dyDescent="0.25">
      <c r="B199" s="373"/>
      <c r="C199" s="366" t="s">
        <v>32</v>
      </c>
      <c r="D199" s="366"/>
      <c r="E199" s="12">
        <f>ECSF!F54</f>
        <v>0</v>
      </c>
    </row>
    <row r="200" spans="2:5" ht="15" customHeight="1" x14ac:dyDescent="0.25">
      <c r="B200" s="373"/>
      <c r="C200" s="366" t="s">
        <v>34</v>
      </c>
      <c r="D200" s="366"/>
      <c r="E200" s="12">
        <f>ECSF!F55</f>
        <v>0</v>
      </c>
    </row>
    <row r="201" spans="2:5" x14ac:dyDescent="0.25">
      <c r="B201" s="373"/>
      <c r="C201" s="366" t="s">
        <v>36</v>
      </c>
      <c r="D201" s="366"/>
      <c r="E201" s="12">
        <f>ECSF!F56</f>
        <v>0</v>
      </c>
    </row>
    <row r="202" spans="2:5" ht="15" customHeight="1" x14ac:dyDescent="0.25">
      <c r="B202" s="373"/>
      <c r="C202" s="366" t="s">
        <v>38</v>
      </c>
      <c r="D202" s="366"/>
      <c r="E202" s="12">
        <f>ECSF!F57</f>
        <v>0</v>
      </c>
    </row>
    <row r="203" spans="2:5" x14ac:dyDescent="0.25">
      <c r="B203" s="373"/>
      <c r="C203" s="366" t="s">
        <v>40</v>
      </c>
      <c r="D203" s="366"/>
      <c r="E203" s="12">
        <f>ECSF!F58</f>
        <v>0</v>
      </c>
    </row>
    <row r="204" spans="2:5" ht="15" customHeight="1" x14ac:dyDescent="0.25">
      <c r="B204" s="373"/>
      <c r="C204" s="368" t="s">
        <v>47</v>
      </c>
      <c r="D204" s="368"/>
      <c r="E204" s="11">
        <f>ECSF!F60</f>
        <v>7848190.4400000572</v>
      </c>
    </row>
    <row r="205" spans="2:5" ht="15" customHeight="1" x14ac:dyDescent="0.25">
      <c r="B205" s="373"/>
      <c r="C205" s="368" t="s">
        <v>49</v>
      </c>
      <c r="D205" s="368"/>
      <c r="E205" s="11">
        <f>ECSF!F62</f>
        <v>7848190.4400000572</v>
      </c>
    </row>
    <row r="206" spans="2:5" ht="15" customHeight="1" x14ac:dyDescent="0.25">
      <c r="B206" s="373"/>
      <c r="C206" s="366" t="s">
        <v>50</v>
      </c>
      <c r="D206" s="366"/>
      <c r="E206" s="12">
        <f>ECSF!F64</f>
        <v>7848190.4400000572</v>
      </c>
    </row>
    <row r="207" spans="2:5" ht="15" customHeight="1" x14ac:dyDescent="0.25">
      <c r="B207" s="373"/>
      <c r="C207" s="366" t="s">
        <v>51</v>
      </c>
      <c r="D207" s="366"/>
      <c r="E207" s="12">
        <f>ECSF!F65</f>
        <v>0</v>
      </c>
    </row>
    <row r="208" spans="2:5" ht="15" customHeight="1" x14ac:dyDescent="0.25">
      <c r="B208" s="373"/>
      <c r="C208" s="366" t="s">
        <v>52</v>
      </c>
      <c r="D208" s="366"/>
      <c r="E208" s="12">
        <f>ECSF!F66</f>
        <v>0</v>
      </c>
    </row>
    <row r="209" spans="2:5" ht="15" customHeight="1" x14ac:dyDescent="0.25">
      <c r="B209" s="373"/>
      <c r="C209" s="368" t="s">
        <v>53</v>
      </c>
      <c r="D209" s="368"/>
      <c r="E209" s="11">
        <f>ECSF!F68</f>
        <v>0</v>
      </c>
    </row>
    <row r="210" spans="2:5" x14ac:dyDescent="0.25">
      <c r="B210" s="373"/>
      <c r="C210" s="366" t="s">
        <v>54</v>
      </c>
      <c r="D210" s="366"/>
      <c r="E210" s="12">
        <f>ECSF!F70</f>
        <v>0</v>
      </c>
    </row>
    <row r="211" spans="2:5" ht="15" customHeight="1" x14ac:dyDescent="0.25">
      <c r="B211" s="373"/>
      <c r="C211" s="366" t="s">
        <v>55</v>
      </c>
      <c r="D211" s="366"/>
      <c r="E211" s="12">
        <f>ECSF!F71</f>
        <v>0</v>
      </c>
    </row>
    <row r="212" spans="2:5" x14ac:dyDescent="0.25">
      <c r="B212" s="373"/>
      <c r="C212" s="366" t="s">
        <v>56</v>
      </c>
      <c r="D212" s="366"/>
      <c r="E212" s="12">
        <f>ECSF!F72</f>
        <v>0</v>
      </c>
    </row>
    <row r="213" spans="2:5" ht="15" customHeight="1" x14ac:dyDescent="0.25">
      <c r="B213" s="373"/>
      <c r="C213" s="366" t="s">
        <v>57</v>
      </c>
      <c r="D213" s="366"/>
      <c r="E213" s="12">
        <f>ECSF!F73</f>
        <v>0</v>
      </c>
    </row>
    <row r="214" spans="2:5" x14ac:dyDescent="0.25">
      <c r="B214" s="373"/>
      <c r="C214" s="366" t="s">
        <v>58</v>
      </c>
      <c r="D214" s="366"/>
      <c r="E214" s="12">
        <f>ECSF!F74</f>
        <v>0</v>
      </c>
    </row>
    <row r="215" spans="2:5" x14ac:dyDescent="0.25">
      <c r="B215" s="373"/>
      <c r="C215" s="368" t="s">
        <v>59</v>
      </c>
      <c r="D215" s="368"/>
      <c r="E215" s="11">
        <f>ECSF!F76</f>
        <v>0</v>
      </c>
    </row>
    <row r="216" spans="2:5" x14ac:dyDescent="0.25">
      <c r="B216" s="373"/>
      <c r="C216" s="366" t="s">
        <v>60</v>
      </c>
      <c r="D216" s="366"/>
      <c r="E216" s="12">
        <f>ECSF!F78</f>
        <v>0</v>
      </c>
    </row>
    <row r="217" spans="2:5" ht="15.75" thickBot="1" x14ac:dyDescent="0.3">
      <c r="B217" s="374"/>
      <c r="C217" s="366" t="s">
        <v>61</v>
      </c>
      <c r="D217" s="366"/>
      <c r="E217" s="12">
        <f>ECSF!F79</f>
        <v>0</v>
      </c>
    </row>
    <row r="218" spans="2:5" x14ac:dyDescent="0.25">
      <c r="C218" s="369" t="s">
        <v>75</v>
      </c>
      <c r="D218" s="5" t="s">
        <v>64</v>
      </c>
      <c r="E218" s="15">
        <f>ECSF!C87</f>
        <v>0</v>
      </c>
    </row>
    <row r="219" spans="2:5" x14ac:dyDescent="0.25">
      <c r="C219" s="365"/>
      <c r="D219" s="5" t="s">
        <v>65</v>
      </c>
      <c r="E219" s="15">
        <f>ECSF!C88</f>
        <v>0</v>
      </c>
    </row>
    <row r="220" spans="2:5" x14ac:dyDescent="0.25">
      <c r="C220" s="365" t="s">
        <v>74</v>
      </c>
      <c r="D220" s="5" t="s">
        <v>64</v>
      </c>
      <c r="E220" s="15">
        <f>ECSF!E87</f>
        <v>0</v>
      </c>
    </row>
    <row r="221" spans="2:5" x14ac:dyDescent="0.25">
      <c r="C221" s="365"/>
      <c r="D221" s="5" t="s">
        <v>65</v>
      </c>
      <c r="E221" s="15">
        <f>ECSF!E88</f>
        <v>0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zoomScale="110" zoomScaleNormal="110" workbookViewId="0">
      <selection activeCell="C6" sqref="C6:G6"/>
    </sheetView>
  </sheetViews>
  <sheetFormatPr baseColWidth="10" defaultRowHeight="12" x14ac:dyDescent="0.2"/>
  <cols>
    <col min="1" max="1" width="1.140625" style="16" customWidth="1"/>
    <col min="2" max="2" width="11.7109375" style="16" customWidth="1"/>
    <col min="3" max="3" width="54.42578125" style="16" customWidth="1"/>
    <col min="4" max="4" width="19.140625" style="115" customWidth="1"/>
    <col min="5" max="5" width="19.28515625" style="16" customWidth="1"/>
    <col min="6" max="6" width="19" style="16" customWidth="1"/>
    <col min="7" max="7" width="21.28515625" style="16" customWidth="1"/>
    <col min="8" max="8" width="18.7109375" style="16" customWidth="1"/>
    <col min="9" max="9" width="1.140625" style="16" customWidth="1"/>
    <col min="10" max="11" width="11.42578125" style="16"/>
    <col min="12" max="13" width="16.85546875" style="16" bestFit="1" customWidth="1"/>
    <col min="14" max="16384" width="11.42578125" style="16"/>
  </cols>
  <sheetData>
    <row r="1" spans="1:13" s="28" customFormat="1" ht="6" customHeight="1" x14ac:dyDescent="0.2">
      <c r="B1" s="29"/>
      <c r="C1" s="391"/>
      <c r="D1" s="391"/>
      <c r="E1" s="391"/>
      <c r="F1" s="392"/>
      <c r="G1" s="392"/>
      <c r="H1" s="392"/>
      <c r="I1" s="94"/>
      <c r="J1" s="74"/>
      <c r="K1" s="74"/>
    </row>
    <row r="2" spans="1:13" s="28" customFormat="1" ht="6" customHeight="1" x14ac:dyDescent="0.2">
      <c r="B2" s="29"/>
    </row>
    <row r="3" spans="1:13" s="28" customFormat="1" ht="14.1" customHeight="1" x14ac:dyDescent="0.2">
      <c r="B3" s="31"/>
      <c r="C3" s="362"/>
      <c r="D3" s="362"/>
      <c r="E3" s="362"/>
      <c r="F3" s="362"/>
      <c r="G3" s="362"/>
      <c r="H3" s="31"/>
      <c r="I3" s="31"/>
      <c r="J3" s="16"/>
      <c r="K3" s="16"/>
    </row>
    <row r="4" spans="1:13" s="28" customFormat="1" ht="14.1" customHeight="1" x14ac:dyDescent="0.2">
      <c r="B4" s="31"/>
      <c r="C4" s="362" t="s">
        <v>145</v>
      </c>
      <c r="D4" s="362"/>
      <c r="E4" s="362"/>
      <c r="F4" s="362"/>
      <c r="G4" s="362"/>
      <c r="H4" s="31"/>
      <c r="I4" s="31"/>
      <c r="J4" s="16"/>
      <c r="K4" s="16"/>
    </row>
    <row r="5" spans="1:13" s="28" customFormat="1" ht="14.1" customHeight="1" x14ac:dyDescent="0.2">
      <c r="B5" s="31"/>
      <c r="C5" s="362" t="s">
        <v>245</v>
      </c>
      <c r="D5" s="362"/>
      <c r="E5" s="362"/>
      <c r="F5" s="362"/>
      <c r="G5" s="362"/>
      <c r="H5" s="31"/>
      <c r="I5" s="31"/>
      <c r="J5" s="16"/>
      <c r="K5" s="16"/>
    </row>
    <row r="6" spans="1:13" s="28" customFormat="1" ht="14.1" customHeight="1" x14ac:dyDescent="0.2">
      <c r="B6" s="31"/>
      <c r="C6" s="362" t="s">
        <v>1</v>
      </c>
      <c r="D6" s="362"/>
      <c r="E6" s="362"/>
      <c r="F6" s="362"/>
      <c r="G6" s="362"/>
      <c r="H6" s="31"/>
      <c r="I6" s="31"/>
      <c r="J6" s="16"/>
      <c r="K6" s="16"/>
    </row>
    <row r="7" spans="1:13" s="28" customFormat="1" ht="20.100000000000001" customHeight="1" x14ac:dyDescent="0.2">
      <c r="A7" s="33"/>
      <c r="B7" s="34"/>
      <c r="C7" s="382" t="s">
        <v>213</v>
      </c>
      <c r="D7" s="382"/>
      <c r="E7" s="382"/>
      <c r="F7" s="382"/>
      <c r="G7" s="382"/>
      <c r="H7" s="280"/>
      <c r="I7" s="95"/>
      <c r="J7" s="95"/>
      <c r="K7" s="95"/>
      <c r="L7" s="95"/>
      <c r="M7" s="95"/>
    </row>
    <row r="8" spans="1:13" s="28" customFormat="1" ht="6.75" customHeight="1" x14ac:dyDescent="0.2">
      <c r="A8" s="363"/>
      <c r="B8" s="363"/>
      <c r="C8" s="363"/>
      <c r="D8" s="363"/>
      <c r="E8" s="363"/>
      <c r="F8" s="363"/>
      <c r="G8" s="363"/>
      <c r="H8" s="363"/>
      <c r="I8" s="363"/>
    </row>
    <row r="9" spans="1:13" s="28" customFormat="1" ht="3" customHeight="1" x14ac:dyDescent="0.2">
      <c r="A9" s="363"/>
      <c r="B9" s="363"/>
      <c r="C9" s="363"/>
      <c r="D9" s="363"/>
      <c r="E9" s="363"/>
      <c r="F9" s="363"/>
      <c r="G9" s="363"/>
      <c r="H9" s="363"/>
      <c r="I9" s="363"/>
    </row>
    <row r="10" spans="1:13" s="100" customFormat="1" x14ac:dyDescent="0.2">
      <c r="A10" s="96"/>
      <c r="B10" s="383" t="s">
        <v>76</v>
      </c>
      <c r="C10" s="383"/>
      <c r="D10" s="97" t="s">
        <v>146</v>
      </c>
      <c r="E10" s="97" t="s">
        <v>147</v>
      </c>
      <c r="F10" s="98" t="s">
        <v>148</v>
      </c>
      <c r="G10" s="98" t="s">
        <v>149</v>
      </c>
      <c r="H10" s="98" t="s">
        <v>150</v>
      </c>
      <c r="I10" s="99"/>
    </row>
    <row r="11" spans="1:13" s="100" customFormat="1" x14ac:dyDescent="0.2">
      <c r="A11" s="101"/>
      <c r="B11" s="384"/>
      <c r="C11" s="384"/>
      <c r="D11" s="102">
        <v>1</v>
      </c>
      <c r="E11" s="102">
        <v>2</v>
      </c>
      <c r="F11" s="103">
        <v>3</v>
      </c>
      <c r="G11" s="103" t="s">
        <v>151</v>
      </c>
      <c r="H11" s="103" t="s">
        <v>152</v>
      </c>
      <c r="I11" s="104"/>
    </row>
    <row r="12" spans="1:13" s="28" customFormat="1" ht="3" customHeight="1" x14ac:dyDescent="0.2">
      <c r="A12" s="385"/>
      <c r="B12" s="363"/>
      <c r="C12" s="363"/>
      <c r="D12" s="363"/>
      <c r="E12" s="363"/>
      <c r="F12" s="363"/>
      <c r="G12" s="363"/>
      <c r="H12" s="363"/>
      <c r="I12" s="386"/>
    </row>
    <row r="13" spans="1:13" s="28" customFormat="1" ht="3" customHeight="1" x14ac:dyDescent="0.2">
      <c r="A13" s="387"/>
      <c r="B13" s="388"/>
      <c r="C13" s="388"/>
      <c r="D13" s="388"/>
      <c r="E13" s="388"/>
      <c r="F13" s="388"/>
      <c r="G13" s="388"/>
      <c r="H13" s="388"/>
      <c r="I13" s="389"/>
      <c r="J13" s="16"/>
      <c r="K13" s="16"/>
    </row>
    <row r="14" spans="1:13" s="28" customFormat="1" x14ac:dyDescent="0.2">
      <c r="A14" s="51"/>
      <c r="B14" s="390" t="s">
        <v>6</v>
      </c>
      <c r="C14" s="390"/>
      <c r="D14" s="250">
        <f>+D16+D26</f>
        <v>8404424430.8299999</v>
      </c>
      <c r="E14" s="250">
        <f>+E16+E26</f>
        <v>430993549338.32996</v>
      </c>
      <c r="F14" s="250">
        <f>+F16+F26</f>
        <v>430215899627.04004</v>
      </c>
      <c r="G14" s="250">
        <f t="shared" ref="G14:H14" si="0">+G16+G26</f>
        <v>9182074142.1199455</v>
      </c>
      <c r="H14" s="250">
        <f t="shared" si="0"/>
        <v>777649711.28994703</v>
      </c>
      <c r="I14" s="251"/>
      <c r="J14" s="16"/>
      <c r="K14" s="16"/>
    </row>
    <row r="15" spans="1:13" s="28" customFormat="1" ht="5.0999999999999996" customHeight="1" x14ac:dyDescent="0.2">
      <c r="A15" s="51"/>
      <c r="B15" s="105"/>
      <c r="C15" s="105"/>
      <c r="D15" s="250"/>
      <c r="E15" s="250"/>
      <c r="F15" s="250"/>
      <c r="G15" s="250"/>
      <c r="H15" s="250"/>
      <c r="I15" s="251"/>
      <c r="J15" s="16"/>
      <c r="K15" s="16"/>
    </row>
    <row r="16" spans="1:13" s="28" customFormat="1" ht="20.25" x14ac:dyDescent="0.3">
      <c r="A16" s="106"/>
      <c r="B16" s="349" t="s">
        <v>8</v>
      </c>
      <c r="C16" s="349"/>
      <c r="D16" s="252">
        <f>SUM(D18:D24)</f>
        <v>1370120221.77</v>
      </c>
      <c r="E16" s="252">
        <f>SUM(E18:E24)</f>
        <v>429961973436.93994</v>
      </c>
      <c r="F16" s="252">
        <f>SUM(F18:F24)</f>
        <v>429078340713.89001</v>
      </c>
      <c r="G16" s="252">
        <f>D16+E16-F16</f>
        <v>2253752944.8199463</v>
      </c>
      <c r="H16" s="252">
        <f>G16-D16</f>
        <v>883632723.04994631</v>
      </c>
      <c r="I16" s="253"/>
      <c r="J16" s="16"/>
      <c r="K16" s="107"/>
    </row>
    <row r="17" spans="1:14" s="28" customFormat="1" ht="5.0999999999999996" customHeight="1" x14ac:dyDescent="0.3">
      <c r="A17" s="41"/>
      <c r="B17" s="29"/>
      <c r="C17" s="29"/>
      <c r="D17" s="246"/>
      <c r="E17" s="246"/>
      <c r="F17" s="246"/>
      <c r="G17" s="246"/>
      <c r="H17" s="246"/>
      <c r="I17" s="254"/>
      <c r="J17" s="16"/>
      <c r="K17" s="107"/>
    </row>
    <row r="18" spans="1:14" s="28" customFormat="1" ht="19.5" customHeight="1" x14ac:dyDescent="0.3">
      <c r="A18" s="41"/>
      <c r="B18" s="377" t="s">
        <v>10</v>
      </c>
      <c r="C18" s="377"/>
      <c r="D18" s="192">
        <f>+ESF!E18</f>
        <v>1213303171.04</v>
      </c>
      <c r="E18" s="192">
        <v>418094312546.91998</v>
      </c>
      <c r="F18" s="192">
        <v>417349830303.73999</v>
      </c>
      <c r="G18" s="199">
        <f>+D18+E18-F18</f>
        <v>1957785414.2199707</v>
      </c>
      <c r="H18" s="213">
        <f>G18-D18</f>
        <v>744482243.17997074</v>
      </c>
      <c r="I18" s="254"/>
      <c r="J18" s="232"/>
      <c r="K18" s="107"/>
      <c r="L18" s="192"/>
      <c r="M18" s="192"/>
    </row>
    <row r="19" spans="1:14" s="28" customFormat="1" ht="19.5" customHeight="1" x14ac:dyDescent="0.3">
      <c r="A19" s="41"/>
      <c r="B19" s="377" t="s">
        <v>12</v>
      </c>
      <c r="C19" s="377"/>
      <c r="D19" s="192">
        <f>+ESF!E19</f>
        <v>108523228.14</v>
      </c>
      <c r="E19" s="192">
        <v>11659790697.98</v>
      </c>
      <c r="F19" s="192">
        <v>11669977623.870001</v>
      </c>
      <c r="G19" s="199">
        <f>+D19+E19-F19</f>
        <v>98336302.249998093</v>
      </c>
      <c r="H19" s="213">
        <f t="shared" ref="H19:H24" si="1">G19-D19</f>
        <v>-10186925.890001908</v>
      </c>
      <c r="I19" s="254"/>
      <c r="J19" s="16"/>
      <c r="K19" s="107"/>
      <c r="M19" s="199"/>
      <c r="N19" s="275"/>
    </row>
    <row r="20" spans="1:14" s="28" customFormat="1" ht="19.5" customHeight="1" x14ac:dyDescent="0.3">
      <c r="A20" s="41"/>
      <c r="B20" s="377" t="s">
        <v>14</v>
      </c>
      <c r="C20" s="377"/>
      <c r="D20" s="192">
        <f>+ESF!E20</f>
        <v>47713821.810000002</v>
      </c>
      <c r="E20" s="192">
        <v>207870192.03999999</v>
      </c>
      <c r="F20" s="192">
        <v>58509636.25</v>
      </c>
      <c r="G20" s="213">
        <f t="shared" ref="G20:G24" si="2">D20+E20-F20</f>
        <v>197074377.59999999</v>
      </c>
      <c r="H20" s="213">
        <f t="shared" si="1"/>
        <v>149360555.78999999</v>
      </c>
      <c r="I20" s="254"/>
      <c r="J20" s="16"/>
      <c r="K20" s="107" t="str">
        <f>IF(G20=ESF!D20," ","Error")</f>
        <v xml:space="preserve"> </v>
      </c>
    </row>
    <row r="21" spans="1:14" s="28" customFormat="1" ht="19.5" customHeight="1" x14ac:dyDescent="0.3">
      <c r="A21" s="41"/>
      <c r="B21" s="377" t="s">
        <v>16</v>
      </c>
      <c r="C21" s="377"/>
      <c r="D21" s="192">
        <f>+ESF!E21</f>
        <v>0</v>
      </c>
      <c r="E21" s="192">
        <v>0</v>
      </c>
      <c r="F21" s="192">
        <v>0</v>
      </c>
      <c r="G21" s="213">
        <f t="shared" si="2"/>
        <v>0</v>
      </c>
      <c r="H21" s="213">
        <f t="shared" si="1"/>
        <v>0</v>
      </c>
      <c r="I21" s="254"/>
      <c r="J21" s="16"/>
      <c r="K21" s="107" t="str">
        <f>IF(G21=ESF!D21," ","Error")</f>
        <v xml:space="preserve"> </v>
      </c>
    </row>
    <row r="22" spans="1:14" s="28" customFormat="1" ht="19.5" customHeight="1" x14ac:dyDescent="0.3">
      <c r="A22" s="41"/>
      <c r="B22" s="377" t="s">
        <v>18</v>
      </c>
      <c r="C22" s="377"/>
      <c r="D22" s="192">
        <f>+ESF!E22</f>
        <v>0</v>
      </c>
      <c r="E22" s="192">
        <v>0</v>
      </c>
      <c r="F22" s="192">
        <v>0</v>
      </c>
      <c r="G22" s="213">
        <f t="shared" si="2"/>
        <v>0</v>
      </c>
      <c r="H22" s="213">
        <f t="shared" si="1"/>
        <v>0</v>
      </c>
      <c r="I22" s="254"/>
      <c r="J22" s="16"/>
      <c r="K22" s="107" t="str">
        <f>IF(G22=ESF!D22," ","Error")</f>
        <v xml:space="preserve"> </v>
      </c>
    </row>
    <row r="23" spans="1:14" s="28" customFormat="1" ht="19.5" customHeight="1" x14ac:dyDescent="0.3">
      <c r="A23" s="41"/>
      <c r="B23" s="377" t="s">
        <v>20</v>
      </c>
      <c r="C23" s="377"/>
      <c r="D23" s="192">
        <f>+ESF!E23</f>
        <v>0</v>
      </c>
      <c r="E23" s="192">
        <v>0</v>
      </c>
      <c r="F23" s="192">
        <v>0</v>
      </c>
      <c r="G23" s="213">
        <f t="shared" si="2"/>
        <v>0</v>
      </c>
      <c r="H23" s="213">
        <f t="shared" si="1"/>
        <v>0</v>
      </c>
      <c r="I23" s="254"/>
      <c r="J23" s="16"/>
      <c r="K23" s="107" t="str">
        <f>IF(G23=ESF!D23," ","Error")</f>
        <v xml:space="preserve"> </v>
      </c>
      <c r="L23" s="28" t="s">
        <v>134</v>
      </c>
    </row>
    <row r="24" spans="1:14" ht="19.5" customHeight="1" x14ac:dyDescent="0.3">
      <c r="A24" s="41"/>
      <c r="B24" s="377" t="s">
        <v>22</v>
      </c>
      <c r="C24" s="377"/>
      <c r="D24" s="192">
        <f>+ESF!E24</f>
        <v>580000.78</v>
      </c>
      <c r="E24" s="192">
        <v>0</v>
      </c>
      <c r="F24" s="192">
        <v>23150.03</v>
      </c>
      <c r="G24" s="213">
        <f t="shared" si="2"/>
        <v>556850.75</v>
      </c>
      <c r="H24" s="213">
        <f t="shared" si="1"/>
        <v>-23150.030000000028</v>
      </c>
      <c r="I24" s="254"/>
      <c r="K24" s="107" t="str">
        <f>IF(G24=ESF!D24," ","Error")</f>
        <v xml:space="preserve"> </v>
      </c>
    </row>
    <row r="25" spans="1:14" ht="20.25" x14ac:dyDescent="0.3">
      <c r="A25" s="41"/>
      <c r="B25" s="110"/>
      <c r="C25" s="110"/>
      <c r="D25" s="255"/>
      <c r="E25" s="255"/>
      <c r="F25" s="255"/>
      <c r="G25" s="255"/>
      <c r="H25" s="255"/>
      <c r="I25" s="254"/>
      <c r="K25" s="107"/>
    </row>
    <row r="26" spans="1:14" ht="20.25" x14ac:dyDescent="0.3">
      <c r="A26" s="106"/>
      <c r="B26" s="349" t="s">
        <v>27</v>
      </c>
      <c r="C26" s="349"/>
      <c r="D26" s="252">
        <f>SUM(D28:D36)</f>
        <v>7034304209.0599995</v>
      </c>
      <c r="E26" s="252">
        <f>SUM(E28:E36)</f>
        <v>1031575901.39</v>
      </c>
      <c r="F26" s="252">
        <f>SUM(F28:F36)</f>
        <v>1137558913.1499999</v>
      </c>
      <c r="G26" s="252">
        <f>D26+E26-F26</f>
        <v>6928321197.3000002</v>
      </c>
      <c r="H26" s="252">
        <f>G26-D26</f>
        <v>-105983011.75999928</v>
      </c>
      <c r="I26" s="253"/>
      <c r="K26" s="107"/>
    </row>
    <row r="27" spans="1:14" ht="5.0999999999999996" customHeight="1" x14ac:dyDescent="0.3">
      <c r="A27" s="41"/>
      <c r="B27" s="29"/>
      <c r="C27" s="110"/>
      <c r="D27" s="246"/>
      <c r="E27" s="246"/>
      <c r="F27" s="246"/>
      <c r="G27" s="246"/>
      <c r="H27" s="246"/>
      <c r="I27" s="254"/>
      <c r="K27" s="107"/>
    </row>
    <row r="28" spans="1:14" ht="19.5" customHeight="1" x14ac:dyDescent="0.3">
      <c r="A28" s="41"/>
      <c r="B28" s="377" t="s">
        <v>29</v>
      </c>
      <c r="C28" s="377"/>
      <c r="D28" s="192">
        <f>+ESF!E31</f>
        <v>314030</v>
      </c>
      <c r="E28" s="192">
        <v>0</v>
      </c>
      <c r="F28" s="192">
        <v>0</v>
      </c>
      <c r="G28" s="213">
        <f>D28+E28-F28</f>
        <v>314030</v>
      </c>
      <c r="H28" s="213">
        <f>G28-D28</f>
        <v>0</v>
      </c>
      <c r="I28" s="254"/>
      <c r="K28" s="107" t="str">
        <f>IF(G28=ESF!D31," ","error")</f>
        <v xml:space="preserve"> </v>
      </c>
    </row>
    <row r="29" spans="1:14" ht="19.5" customHeight="1" x14ac:dyDescent="0.3">
      <c r="A29" s="41"/>
      <c r="B29" s="377" t="s">
        <v>31</v>
      </c>
      <c r="C29" s="377"/>
      <c r="D29" s="192">
        <f>+ESF!E32</f>
        <v>67009866.909999996</v>
      </c>
      <c r="E29" s="192">
        <v>580151392.88999999</v>
      </c>
      <c r="F29" s="192">
        <v>365718140.70999998</v>
      </c>
      <c r="G29" s="213">
        <f t="shared" ref="G29:G36" si="3">D29+E29-F29</f>
        <v>281443119.08999997</v>
      </c>
      <c r="H29" s="213">
        <f t="shared" ref="H29:H36" si="4">G29-D29</f>
        <v>214433252.17999998</v>
      </c>
      <c r="I29" s="254"/>
      <c r="K29" s="107" t="str">
        <f>IF(G29=ESF!D32," ","error")</f>
        <v xml:space="preserve"> </v>
      </c>
    </row>
    <row r="30" spans="1:14" ht="19.5" customHeight="1" x14ac:dyDescent="0.3">
      <c r="A30" s="41"/>
      <c r="B30" s="377" t="s">
        <v>33</v>
      </c>
      <c r="C30" s="377"/>
      <c r="D30" s="192">
        <f>+ESF!E33</f>
        <v>6481374815.6000004</v>
      </c>
      <c r="E30" s="192">
        <v>414422814.50999999</v>
      </c>
      <c r="F30" s="192">
        <v>692710976.85000002</v>
      </c>
      <c r="G30" s="213">
        <f t="shared" si="3"/>
        <v>6203086653.2600002</v>
      </c>
      <c r="H30" s="213">
        <f t="shared" si="4"/>
        <v>-278288162.34000015</v>
      </c>
      <c r="I30" s="254"/>
      <c r="K30" s="107" t="str">
        <f>IF(G30=ESF!D33," ","error")</f>
        <v xml:space="preserve"> </v>
      </c>
    </row>
    <row r="31" spans="1:14" ht="19.5" customHeight="1" x14ac:dyDescent="0.3">
      <c r="A31" s="41"/>
      <c r="B31" s="377" t="s">
        <v>153</v>
      </c>
      <c r="C31" s="377"/>
      <c r="D31" s="192">
        <f>+ESF!E34</f>
        <v>1607849656.3099999</v>
      </c>
      <c r="E31" s="192">
        <v>25328043.949999999</v>
      </c>
      <c r="F31" s="192">
        <v>12655783.65</v>
      </c>
      <c r="G31" s="213">
        <f t="shared" si="3"/>
        <v>1620521916.6099999</v>
      </c>
      <c r="H31" s="213">
        <f t="shared" si="4"/>
        <v>12672260.299999952</v>
      </c>
      <c r="I31" s="254"/>
      <c r="K31" s="107" t="str">
        <f>IF(G31=ESF!D34," ","error")</f>
        <v xml:space="preserve"> </v>
      </c>
    </row>
    <row r="32" spans="1:14" ht="19.5" customHeight="1" x14ac:dyDescent="0.3">
      <c r="A32" s="41"/>
      <c r="B32" s="377" t="s">
        <v>37</v>
      </c>
      <c r="C32" s="377"/>
      <c r="D32" s="192">
        <f>+ESF!E35</f>
        <v>26590990.5</v>
      </c>
      <c r="E32" s="192">
        <v>2964502.17</v>
      </c>
      <c r="F32" s="192">
        <v>3413272.32</v>
      </c>
      <c r="G32" s="213">
        <f t="shared" si="3"/>
        <v>26142220.350000001</v>
      </c>
      <c r="H32" s="213">
        <f t="shared" si="4"/>
        <v>-448770.14999999851</v>
      </c>
      <c r="I32" s="254"/>
      <c r="K32" s="107" t="str">
        <f>IF(G32=ESF!D35," ","error")</f>
        <v xml:space="preserve"> </v>
      </c>
    </row>
    <row r="33" spans="1:17" ht="19.5" customHeight="1" x14ac:dyDescent="0.3">
      <c r="A33" s="41"/>
      <c r="B33" s="377" t="s">
        <v>39</v>
      </c>
      <c r="C33" s="377"/>
      <c r="D33" s="192">
        <f>+ESF!E36</f>
        <v>-1148835150.26</v>
      </c>
      <c r="E33" s="192">
        <v>8709147.8699999992</v>
      </c>
      <c r="F33" s="192">
        <v>63060739.619999997</v>
      </c>
      <c r="G33" s="213">
        <f t="shared" si="3"/>
        <v>-1203186742.01</v>
      </c>
      <c r="H33" s="213">
        <f t="shared" si="4"/>
        <v>-54351591.75</v>
      </c>
      <c r="I33" s="254"/>
      <c r="K33" s="107" t="str">
        <f>IF(G33=ESF!D36," ","error")</f>
        <v xml:space="preserve"> </v>
      </c>
    </row>
    <row r="34" spans="1:17" ht="19.5" customHeight="1" x14ac:dyDescent="0.3">
      <c r="A34" s="41"/>
      <c r="B34" s="377" t="s">
        <v>41</v>
      </c>
      <c r="C34" s="377"/>
      <c r="D34" s="192">
        <f>+ESF!E37</f>
        <v>0</v>
      </c>
      <c r="E34" s="192">
        <v>0</v>
      </c>
      <c r="F34" s="192">
        <v>0</v>
      </c>
      <c r="G34" s="213">
        <f t="shared" si="3"/>
        <v>0</v>
      </c>
      <c r="H34" s="213">
        <f t="shared" si="4"/>
        <v>0</v>
      </c>
      <c r="I34" s="254"/>
      <c r="K34" s="107" t="str">
        <f>IF(G34=ESF!D37," ","error")</f>
        <v xml:space="preserve"> </v>
      </c>
    </row>
    <row r="35" spans="1:17" ht="19.5" customHeight="1" x14ac:dyDescent="0.3">
      <c r="A35" s="41"/>
      <c r="B35" s="377" t="s">
        <v>42</v>
      </c>
      <c r="C35" s="377"/>
      <c r="D35" s="192">
        <f>+ESF!E38</f>
        <v>0</v>
      </c>
      <c r="E35" s="192">
        <v>0</v>
      </c>
      <c r="F35" s="192">
        <v>0</v>
      </c>
      <c r="G35" s="213">
        <f t="shared" si="3"/>
        <v>0</v>
      </c>
      <c r="H35" s="213">
        <f t="shared" si="4"/>
        <v>0</v>
      </c>
      <c r="I35" s="254"/>
      <c r="K35" s="107" t="str">
        <f>IF(G35=ESF!D38," ","error")</f>
        <v xml:space="preserve"> </v>
      </c>
    </row>
    <row r="36" spans="1:17" ht="19.5" customHeight="1" x14ac:dyDescent="0.3">
      <c r="A36" s="41"/>
      <c r="B36" s="377" t="s">
        <v>44</v>
      </c>
      <c r="C36" s="377"/>
      <c r="D36" s="192">
        <f>+ESF!E39</f>
        <v>0</v>
      </c>
      <c r="E36" s="192">
        <v>0</v>
      </c>
      <c r="F36" s="192">
        <v>0</v>
      </c>
      <c r="G36" s="213">
        <f t="shared" si="3"/>
        <v>0</v>
      </c>
      <c r="H36" s="213">
        <f t="shared" si="4"/>
        <v>0</v>
      </c>
      <c r="I36" s="254"/>
      <c r="K36" s="107" t="str">
        <f>IF(G36=ESF!D39," ","error")</f>
        <v xml:space="preserve"> </v>
      </c>
    </row>
    <row r="37" spans="1:17" ht="20.25" x14ac:dyDescent="0.3">
      <c r="A37" s="41"/>
      <c r="B37" s="110"/>
      <c r="C37" s="110"/>
      <c r="D37" s="111"/>
      <c r="E37" s="108"/>
      <c r="F37" s="108"/>
      <c r="G37" s="108"/>
      <c r="H37" s="108"/>
      <c r="I37" s="109"/>
      <c r="K37" s="107"/>
    </row>
    <row r="38" spans="1:17" ht="6" customHeight="1" x14ac:dyDescent="0.2">
      <c r="A38" s="378"/>
      <c r="B38" s="379"/>
      <c r="C38" s="379"/>
      <c r="D38" s="379"/>
      <c r="E38" s="379"/>
      <c r="F38" s="379"/>
      <c r="G38" s="379"/>
      <c r="H38" s="379"/>
      <c r="I38" s="380"/>
    </row>
    <row r="39" spans="1:17" ht="6" customHeight="1" x14ac:dyDescent="0.2">
      <c r="A39" s="112"/>
      <c r="B39" s="113"/>
      <c r="C39" s="114"/>
      <c r="E39" s="112"/>
      <c r="F39" s="112"/>
      <c r="G39" s="112"/>
      <c r="H39" s="112"/>
      <c r="I39" s="112"/>
    </row>
    <row r="40" spans="1:17" ht="15" customHeight="1" x14ac:dyDescent="0.2">
      <c r="A40" s="28"/>
      <c r="B40" s="341" t="s">
        <v>238</v>
      </c>
      <c r="C40" s="341"/>
      <c r="D40" s="341"/>
      <c r="E40" s="341"/>
      <c r="F40" s="341"/>
      <c r="G40" s="341"/>
      <c r="H40" s="341"/>
      <c r="I40" s="43"/>
      <c r="J40" s="43"/>
      <c r="K40" s="28"/>
      <c r="L40" s="28"/>
      <c r="M40" s="28"/>
      <c r="N40" s="28"/>
      <c r="O40" s="28"/>
      <c r="P40" s="28"/>
      <c r="Q40" s="28"/>
    </row>
    <row r="41" spans="1:17" ht="9.75" customHeight="1" x14ac:dyDescent="0.2">
      <c r="A41" s="28"/>
      <c r="B41" s="43"/>
      <c r="C41" s="61"/>
      <c r="D41" s="62"/>
      <c r="E41" s="62"/>
      <c r="F41" s="28"/>
      <c r="G41" s="63"/>
      <c r="H41" s="61"/>
      <c r="I41" s="62"/>
      <c r="J41" s="62"/>
      <c r="K41" s="28"/>
      <c r="L41" s="28"/>
      <c r="M41" s="28"/>
      <c r="N41" s="28"/>
      <c r="O41" s="28"/>
      <c r="P41" s="28"/>
      <c r="Q41" s="28"/>
    </row>
    <row r="42" spans="1:17" ht="50.1" customHeight="1" x14ac:dyDescent="0.2">
      <c r="A42" s="28"/>
      <c r="B42" s="381"/>
      <c r="C42" s="381"/>
      <c r="D42" s="62"/>
      <c r="E42" s="345"/>
      <c r="F42" s="345"/>
      <c r="G42" s="345"/>
      <c r="H42" s="345"/>
      <c r="I42" s="62"/>
      <c r="J42" s="62"/>
      <c r="K42" s="28"/>
      <c r="L42" s="28"/>
      <c r="M42" s="28"/>
      <c r="N42" s="28"/>
      <c r="O42" s="28"/>
      <c r="P42" s="28"/>
      <c r="Q42" s="28"/>
    </row>
    <row r="43" spans="1:17" ht="14.1" customHeight="1" x14ac:dyDescent="0.2">
      <c r="A43" s="28"/>
      <c r="B43" s="345"/>
      <c r="C43" s="345"/>
      <c r="D43" s="74"/>
      <c r="E43" s="345"/>
      <c r="F43" s="345"/>
      <c r="G43" s="345"/>
      <c r="H43" s="345"/>
      <c r="I43" s="44"/>
      <c r="J43" s="28"/>
      <c r="P43" s="28"/>
      <c r="Q43" s="28"/>
    </row>
    <row r="44" spans="1:17" ht="14.1" customHeight="1" x14ac:dyDescent="0.2">
      <c r="A44" s="28"/>
      <c r="B44" s="346"/>
      <c r="C44" s="346"/>
      <c r="D44" s="49"/>
      <c r="E44" s="346"/>
      <c r="F44" s="346"/>
      <c r="G44" s="346"/>
      <c r="H44" s="346"/>
      <c r="I44" s="44"/>
      <c r="J44" s="28"/>
      <c r="P44" s="28"/>
      <c r="Q44" s="28"/>
    </row>
    <row r="45" spans="1:17" x14ac:dyDescent="0.2">
      <c r="B45" s="28"/>
      <c r="C45" s="28"/>
      <c r="D45" s="82"/>
      <c r="E45" s="28"/>
      <c r="F45" s="28"/>
      <c r="G45" s="28"/>
    </row>
    <row r="46" spans="1:17" x14ac:dyDescent="0.2">
      <c r="B46" s="28"/>
      <c r="C46" s="28"/>
      <c r="D46" s="82"/>
      <c r="E46" s="28"/>
      <c r="F46" s="28"/>
      <c r="G46" s="28"/>
    </row>
  </sheetData>
  <sheetProtection formatCells="0" selectLockedCells="1"/>
  <mergeCells count="39">
    <mergeCell ref="C1:E1"/>
    <mergeCell ref="F1:H1"/>
    <mergeCell ref="C3:G3"/>
    <mergeCell ref="C4:G4"/>
    <mergeCell ref="C5:G5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verticalCentered="1"/>
  <pageMargins left="0.9055118110236221" right="0.59055118110236227" top="0.78740157480314965" bottom="0.59055118110236227" header="0" footer="0"/>
  <pageSetup scale="73" orientation="landscape" r:id="rId1"/>
  <ignoredErrors>
    <ignoredError sqref="D18:D36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zoomScaleNormal="100" workbookViewId="0">
      <selection activeCell="C7" sqref="C7:H7"/>
    </sheetView>
  </sheetViews>
  <sheetFormatPr baseColWidth="10" defaultRowHeight="12" x14ac:dyDescent="0.2"/>
  <cols>
    <col min="1" max="1" width="4.85546875" style="117" customWidth="1"/>
    <col min="2" max="2" width="14.5703125" style="117" customWidth="1"/>
    <col min="3" max="3" width="18.85546875" style="117" customWidth="1"/>
    <col min="4" max="4" width="21.85546875" style="117" customWidth="1"/>
    <col min="5" max="5" width="3.42578125" style="117" customWidth="1"/>
    <col min="6" max="6" width="22.28515625" style="117" customWidth="1"/>
    <col min="7" max="7" width="29.7109375" style="117" customWidth="1"/>
    <col min="8" max="8" width="20.7109375" style="117" customWidth="1"/>
    <col min="9" max="9" width="20.85546875" style="117" customWidth="1"/>
    <col min="10" max="10" width="3.7109375" style="117" customWidth="1"/>
    <col min="11" max="16384" width="11.42578125" style="21"/>
  </cols>
  <sheetData>
    <row r="1" spans="1:17" s="17" customFormat="1" ht="6" customHeight="1" x14ac:dyDescent="0.2">
      <c r="A1" s="20"/>
      <c r="B1" s="116"/>
      <c r="C1" s="18"/>
      <c r="D1" s="23"/>
      <c r="E1" s="23"/>
      <c r="F1" s="23"/>
      <c r="G1" s="23"/>
      <c r="H1" s="23"/>
      <c r="I1" s="23"/>
      <c r="J1" s="23"/>
      <c r="K1" s="117"/>
      <c r="P1" s="21"/>
      <c r="Q1" s="21"/>
    </row>
    <row r="2" spans="1:17" ht="6" customHeight="1" x14ac:dyDescent="0.2">
      <c r="A2" s="21"/>
      <c r="B2" s="118"/>
      <c r="C2" s="21"/>
      <c r="D2" s="21"/>
      <c r="E2" s="21"/>
      <c r="F2" s="21"/>
      <c r="G2" s="21"/>
      <c r="H2" s="21"/>
      <c r="I2" s="21"/>
      <c r="J2" s="21"/>
    </row>
    <row r="3" spans="1:17" ht="6" customHeight="1" x14ac:dyDescent="0.2"/>
    <row r="4" spans="1:17" ht="14.1" customHeight="1" x14ac:dyDescent="0.2">
      <c r="B4" s="119"/>
      <c r="C4" s="405"/>
      <c r="D4" s="405"/>
      <c r="E4" s="405"/>
      <c r="F4" s="405"/>
      <c r="G4" s="405"/>
      <c r="H4" s="405"/>
      <c r="I4" s="119"/>
      <c r="J4" s="119"/>
    </row>
    <row r="5" spans="1:17" ht="14.1" customHeight="1" x14ac:dyDescent="0.2">
      <c r="B5" s="119"/>
      <c r="C5" s="405" t="s">
        <v>154</v>
      </c>
      <c r="D5" s="405"/>
      <c r="E5" s="405"/>
      <c r="F5" s="405"/>
      <c r="G5" s="405"/>
      <c r="H5" s="405"/>
      <c r="I5" s="119"/>
      <c r="J5" s="119"/>
    </row>
    <row r="6" spans="1:17" ht="14.1" customHeight="1" x14ac:dyDescent="0.2">
      <c r="B6" s="119"/>
      <c r="C6" s="405" t="s">
        <v>244</v>
      </c>
      <c r="D6" s="405"/>
      <c r="E6" s="405"/>
      <c r="F6" s="405"/>
      <c r="G6" s="405"/>
      <c r="H6" s="405"/>
      <c r="I6" s="119"/>
      <c r="J6" s="119"/>
    </row>
    <row r="7" spans="1:17" ht="14.1" customHeight="1" x14ac:dyDescent="0.2">
      <c r="B7" s="119"/>
      <c r="C7" s="405" t="s">
        <v>1</v>
      </c>
      <c r="D7" s="405"/>
      <c r="E7" s="405"/>
      <c r="F7" s="405"/>
      <c r="G7" s="405"/>
      <c r="H7" s="405"/>
      <c r="I7" s="119"/>
      <c r="J7" s="119"/>
    </row>
    <row r="8" spans="1:17" ht="6" customHeight="1" x14ac:dyDescent="0.2">
      <c r="A8" s="120"/>
      <c r="B8" s="406"/>
      <c r="C8" s="406"/>
      <c r="D8" s="407"/>
      <c r="E8" s="407"/>
      <c r="F8" s="407"/>
      <c r="G8" s="407"/>
      <c r="H8" s="407"/>
      <c r="I8" s="407"/>
      <c r="J8" s="121"/>
    </row>
    <row r="9" spans="1:17" ht="20.100000000000001" customHeight="1" x14ac:dyDescent="0.2">
      <c r="A9" s="120"/>
      <c r="B9" s="122"/>
      <c r="C9" s="382" t="s">
        <v>214</v>
      </c>
      <c r="D9" s="382"/>
      <c r="E9" s="382"/>
      <c r="F9" s="382"/>
      <c r="G9" s="382"/>
      <c r="H9" s="382"/>
      <c r="I9" s="382"/>
      <c r="J9" s="121"/>
    </row>
    <row r="10" spans="1:17" ht="5.0999999999999996" customHeight="1" x14ac:dyDescent="0.2">
      <c r="A10" s="123"/>
      <c r="B10" s="408"/>
      <c r="C10" s="408"/>
      <c r="D10" s="408"/>
      <c r="E10" s="408"/>
      <c r="F10" s="408"/>
      <c r="G10" s="408"/>
      <c r="H10" s="408"/>
      <c r="I10" s="408"/>
      <c r="J10" s="408"/>
    </row>
    <row r="11" spans="1:17" ht="3" customHeight="1" x14ac:dyDescent="0.2">
      <c r="A11" s="123"/>
      <c r="B11" s="408"/>
      <c r="C11" s="408"/>
      <c r="D11" s="408"/>
      <c r="E11" s="408"/>
      <c r="F11" s="408"/>
      <c r="G11" s="408"/>
      <c r="H11" s="408"/>
      <c r="I11" s="408"/>
      <c r="J11" s="408"/>
    </row>
    <row r="12" spans="1:17" ht="30" customHeight="1" x14ac:dyDescent="0.2">
      <c r="A12" s="124"/>
      <c r="B12" s="409" t="s">
        <v>155</v>
      </c>
      <c r="C12" s="409"/>
      <c r="D12" s="409"/>
      <c r="E12" s="125"/>
      <c r="F12" s="126" t="s">
        <v>156</v>
      </c>
      <c r="G12" s="126" t="s">
        <v>157</v>
      </c>
      <c r="H12" s="125" t="s">
        <v>158</v>
      </c>
      <c r="I12" s="125" t="s">
        <v>159</v>
      </c>
      <c r="J12" s="127"/>
    </row>
    <row r="13" spans="1:17" ht="3" customHeight="1" x14ac:dyDescent="0.2">
      <c r="A13" s="128"/>
      <c r="B13" s="408"/>
      <c r="C13" s="408"/>
      <c r="D13" s="408"/>
      <c r="E13" s="408"/>
      <c r="F13" s="408"/>
      <c r="G13" s="408"/>
      <c r="H13" s="408"/>
      <c r="I13" s="408"/>
      <c r="J13" s="410"/>
    </row>
    <row r="14" spans="1:17" ht="9.9499999999999993" customHeight="1" x14ac:dyDescent="0.2">
      <c r="A14" s="129"/>
      <c r="B14" s="403"/>
      <c r="C14" s="403"/>
      <c r="D14" s="403"/>
      <c r="E14" s="403"/>
      <c r="F14" s="403"/>
      <c r="G14" s="403"/>
      <c r="H14" s="403"/>
      <c r="I14" s="403"/>
      <c r="J14" s="404"/>
    </row>
    <row r="15" spans="1:17" x14ac:dyDescent="0.2">
      <c r="A15" s="129"/>
      <c r="B15" s="401" t="s">
        <v>160</v>
      </c>
      <c r="C15" s="401"/>
      <c r="D15" s="401"/>
      <c r="E15" s="130"/>
      <c r="F15" s="130"/>
      <c r="G15" s="130"/>
      <c r="H15" s="130"/>
      <c r="I15" s="130"/>
      <c r="J15" s="131"/>
    </row>
    <row r="16" spans="1:17" x14ac:dyDescent="0.2">
      <c r="A16" s="132"/>
      <c r="B16" s="395" t="s">
        <v>161</v>
      </c>
      <c r="C16" s="395"/>
      <c r="D16" s="395"/>
      <c r="E16" s="133"/>
      <c r="F16" s="133"/>
      <c r="G16" s="133"/>
      <c r="H16" s="133"/>
      <c r="I16" s="133"/>
      <c r="J16" s="134"/>
    </row>
    <row r="17" spans="1:10" x14ac:dyDescent="0.2">
      <c r="A17" s="132"/>
      <c r="B17" s="401" t="s">
        <v>162</v>
      </c>
      <c r="C17" s="401"/>
      <c r="D17" s="401"/>
      <c r="E17" s="133"/>
      <c r="F17" s="135"/>
      <c r="G17" s="135"/>
      <c r="H17" s="227">
        <f>SUM(H18:H20)</f>
        <v>0</v>
      </c>
      <c r="I17" s="227">
        <f>SUM(I18:I20)</f>
        <v>0</v>
      </c>
      <c r="J17" s="256"/>
    </row>
    <row r="18" spans="1:10" x14ac:dyDescent="0.2">
      <c r="A18" s="136"/>
      <c r="B18" s="137"/>
      <c r="C18" s="396" t="s">
        <v>163</v>
      </c>
      <c r="D18" s="396"/>
      <c r="E18" s="133"/>
      <c r="F18" s="138"/>
      <c r="G18" s="138"/>
      <c r="H18" s="257">
        <v>0</v>
      </c>
      <c r="I18" s="257">
        <v>0</v>
      </c>
      <c r="J18" s="258"/>
    </row>
    <row r="19" spans="1:10" x14ac:dyDescent="0.2">
      <c r="A19" s="136"/>
      <c r="B19" s="137"/>
      <c r="C19" s="396" t="s">
        <v>164</v>
      </c>
      <c r="D19" s="396"/>
      <c r="E19" s="133"/>
      <c r="F19" s="138"/>
      <c r="G19" s="138"/>
      <c r="H19" s="257">
        <v>0</v>
      </c>
      <c r="I19" s="257">
        <v>0</v>
      </c>
      <c r="J19" s="258"/>
    </row>
    <row r="20" spans="1:10" x14ac:dyDescent="0.2">
      <c r="A20" s="136"/>
      <c r="B20" s="137"/>
      <c r="C20" s="396" t="s">
        <v>165</v>
      </c>
      <c r="D20" s="396"/>
      <c r="E20" s="133"/>
      <c r="F20" s="138"/>
      <c r="G20" s="138"/>
      <c r="H20" s="257">
        <v>0</v>
      </c>
      <c r="I20" s="257">
        <v>0</v>
      </c>
      <c r="J20" s="258"/>
    </row>
    <row r="21" spans="1:10" ht="9.9499999999999993" customHeight="1" x14ac:dyDescent="0.2">
      <c r="A21" s="136"/>
      <c r="B21" s="137"/>
      <c r="C21" s="137"/>
      <c r="D21" s="139"/>
      <c r="E21" s="133"/>
      <c r="F21" s="140"/>
      <c r="G21" s="140"/>
      <c r="H21" s="259"/>
      <c r="I21" s="259"/>
      <c r="J21" s="258"/>
    </row>
    <row r="22" spans="1:10" x14ac:dyDescent="0.2">
      <c r="A22" s="132"/>
      <c r="B22" s="401" t="s">
        <v>166</v>
      </c>
      <c r="C22" s="401"/>
      <c r="D22" s="401"/>
      <c r="E22" s="133"/>
      <c r="F22" s="135"/>
      <c r="G22" s="135"/>
      <c r="H22" s="227">
        <f>SUM(H23:H26)</f>
        <v>0</v>
      </c>
      <c r="I22" s="227">
        <f>SUM(I23:I26)</f>
        <v>0</v>
      </c>
      <c r="J22" s="256"/>
    </row>
    <row r="23" spans="1:10" x14ac:dyDescent="0.2">
      <c r="A23" s="136"/>
      <c r="B23" s="137"/>
      <c r="C23" s="396" t="s">
        <v>167</v>
      </c>
      <c r="D23" s="396"/>
      <c r="E23" s="133"/>
      <c r="F23" s="138"/>
      <c r="G23" s="138"/>
      <c r="H23" s="257">
        <v>0</v>
      </c>
      <c r="I23" s="257">
        <v>0</v>
      </c>
      <c r="J23" s="258"/>
    </row>
    <row r="24" spans="1:10" x14ac:dyDescent="0.2">
      <c r="A24" s="136"/>
      <c r="B24" s="137"/>
      <c r="C24" s="396" t="s">
        <v>168</v>
      </c>
      <c r="D24" s="396"/>
      <c r="E24" s="133"/>
      <c r="F24" s="138"/>
      <c r="G24" s="138"/>
      <c r="H24" s="257">
        <v>0</v>
      </c>
      <c r="I24" s="257">
        <v>0</v>
      </c>
      <c r="J24" s="258"/>
    </row>
    <row r="25" spans="1:10" x14ac:dyDescent="0.2">
      <c r="A25" s="136"/>
      <c r="B25" s="137"/>
      <c r="C25" s="396" t="s">
        <v>164</v>
      </c>
      <c r="D25" s="396"/>
      <c r="E25" s="133"/>
      <c r="F25" s="138"/>
      <c r="G25" s="138"/>
      <c r="H25" s="257">
        <v>0</v>
      </c>
      <c r="I25" s="257">
        <v>0</v>
      </c>
      <c r="J25" s="258"/>
    </row>
    <row r="26" spans="1:10" x14ac:dyDescent="0.2">
      <c r="A26" s="136"/>
      <c r="B26" s="118"/>
      <c r="C26" s="396" t="s">
        <v>165</v>
      </c>
      <c r="D26" s="396"/>
      <c r="E26" s="133"/>
      <c r="F26" s="138"/>
      <c r="G26" s="138"/>
      <c r="H26" s="257">
        <v>0</v>
      </c>
      <c r="I26" s="257">
        <v>0</v>
      </c>
      <c r="J26" s="258"/>
    </row>
    <row r="27" spans="1:10" ht="9.9499999999999993" customHeight="1" x14ac:dyDescent="0.2">
      <c r="A27" s="136"/>
      <c r="B27" s="137"/>
      <c r="C27" s="137"/>
      <c r="D27" s="139"/>
      <c r="E27" s="133"/>
      <c r="F27" s="141"/>
      <c r="G27" s="141"/>
      <c r="H27" s="227"/>
      <c r="I27" s="227"/>
      <c r="J27" s="258"/>
    </row>
    <row r="28" spans="1:10" x14ac:dyDescent="0.2">
      <c r="A28" s="143"/>
      <c r="B28" s="402" t="s">
        <v>169</v>
      </c>
      <c r="C28" s="402"/>
      <c r="D28" s="402"/>
      <c r="E28" s="144"/>
      <c r="F28" s="145"/>
      <c r="G28" s="145"/>
      <c r="H28" s="260">
        <f>H17+H22</f>
        <v>0</v>
      </c>
      <c r="I28" s="260">
        <f>I17+I22</f>
        <v>0</v>
      </c>
      <c r="J28" s="261"/>
    </row>
    <row r="29" spans="1:10" x14ac:dyDescent="0.2">
      <c r="A29" s="132"/>
      <c r="B29" s="137"/>
      <c r="C29" s="137"/>
      <c r="D29" s="146"/>
      <c r="E29" s="133"/>
      <c r="F29" s="141"/>
      <c r="G29" s="141"/>
      <c r="H29" s="227"/>
      <c r="I29" s="227"/>
      <c r="J29" s="256"/>
    </row>
    <row r="30" spans="1:10" x14ac:dyDescent="0.2">
      <c r="A30" s="132"/>
      <c r="B30" s="395" t="s">
        <v>170</v>
      </c>
      <c r="C30" s="395"/>
      <c r="D30" s="395"/>
      <c r="E30" s="133"/>
      <c r="F30" s="141"/>
      <c r="G30" s="141"/>
      <c r="H30" s="227"/>
      <c r="I30" s="227"/>
      <c r="J30" s="256"/>
    </row>
    <row r="31" spans="1:10" x14ac:dyDescent="0.2">
      <c r="A31" s="132"/>
      <c r="B31" s="401" t="s">
        <v>162</v>
      </c>
      <c r="C31" s="401"/>
      <c r="D31" s="401"/>
      <c r="E31" s="133"/>
      <c r="F31" s="135"/>
      <c r="G31" s="135"/>
      <c r="H31" s="227">
        <f>SUM(H32:H34)</f>
        <v>798716140.88</v>
      </c>
      <c r="I31" s="227">
        <f>SUM(I32:I34)</f>
        <v>792638061.88999999</v>
      </c>
      <c r="J31" s="256"/>
    </row>
    <row r="32" spans="1:10" x14ac:dyDescent="0.2">
      <c r="A32" s="136"/>
      <c r="B32" s="137"/>
      <c r="C32" s="396" t="s">
        <v>163</v>
      </c>
      <c r="D32" s="396"/>
      <c r="E32" s="133"/>
      <c r="F32" s="138"/>
      <c r="G32" s="138"/>
      <c r="H32" s="257">
        <f>ESF!J33+ESF!J20</f>
        <v>798716140.88</v>
      </c>
      <c r="I32" s="257">
        <f>ESF!I33+ESF!I20</f>
        <v>792638061.88999999</v>
      </c>
      <c r="J32" s="258"/>
    </row>
    <row r="33" spans="1:13" x14ac:dyDescent="0.2">
      <c r="A33" s="136"/>
      <c r="B33" s="118"/>
      <c r="C33" s="396" t="s">
        <v>164</v>
      </c>
      <c r="D33" s="396"/>
      <c r="E33" s="118"/>
      <c r="F33" s="147"/>
      <c r="G33" s="147"/>
      <c r="H33" s="257">
        <v>0</v>
      </c>
      <c r="I33" s="257">
        <v>0</v>
      </c>
      <c r="J33" s="258"/>
    </row>
    <row r="34" spans="1:13" x14ac:dyDescent="0.2">
      <c r="A34" s="136"/>
      <c r="B34" s="118"/>
      <c r="C34" s="396" t="s">
        <v>165</v>
      </c>
      <c r="D34" s="396"/>
      <c r="E34" s="118"/>
      <c r="F34" s="147"/>
      <c r="G34" s="147"/>
      <c r="H34" s="257">
        <v>0</v>
      </c>
      <c r="I34" s="257">
        <v>0</v>
      </c>
      <c r="J34" s="258"/>
    </row>
    <row r="35" spans="1:13" ht="9.9499999999999993" customHeight="1" x14ac:dyDescent="0.2">
      <c r="A35" s="136"/>
      <c r="B35" s="137"/>
      <c r="C35" s="137"/>
      <c r="D35" s="139"/>
      <c r="E35" s="133"/>
      <c r="F35" s="141"/>
      <c r="G35" s="141"/>
      <c r="H35" s="227"/>
      <c r="I35" s="227"/>
      <c r="J35" s="258"/>
    </row>
    <row r="36" spans="1:13" x14ac:dyDescent="0.2">
      <c r="A36" s="132"/>
      <c r="B36" s="401" t="s">
        <v>166</v>
      </c>
      <c r="C36" s="401"/>
      <c r="D36" s="401"/>
      <c r="E36" s="133"/>
      <c r="F36" s="135"/>
      <c r="G36" s="135"/>
      <c r="H36" s="227">
        <f>SUM(H37:H40)</f>
        <v>0</v>
      </c>
      <c r="I36" s="227">
        <f>SUM(I37:I40)</f>
        <v>0</v>
      </c>
      <c r="J36" s="256"/>
    </row>
    <row r="37" spans="1:13" x14ac:dyDescent="0.2">
      <c r="A37" s="136"/>
      <c r="B37" s="137"/>
      <c r="C37" s="396" t="s">
        <v>167</v>
      </c>
      <c r="D37" s="396"/>
      <c r="E37" s="133"/>
      <c r="F37" s="138"/>
      <c r="G37" s="138"/>
      <c r="H37" s="257">
        <v>0</v>
      </c>
      <c r="I37" s="257">
        <v>0</v>
      </c>
      <c r="J37" s="258"/>
    </row>
    <row r="38" spans="1:13" x14ac:dyDescent="0.2">
      <c r="A38" s="136"/>
      <c r="B38" s="137"/>
      <c r="C38" s="396" t="s">
        <v>168</v>
      </c>
      <c r="D38" s="396"/>
      <c r="E38" s="133"/>
      <c r="F38" s="138"/>
      <c r="G38" s="138"/>
      <c r="H38" s="257">
        <v>0</v>
      </c>
      <c r="I38" s="257">
        <v>0</v>
      </c>
      <c r="J38" s="258"/>
    </row>
    <row r="39" spans="1:13" x14ac:dyDescent="0.2">
      <c r="A39" s="136"/>
      <c r="B39" s="137"/>
      <c r="C39" s="396" t="s">
        <v>164</v>
      </c>
      <c r="D39" s="396"/>
      <c r="E39" s="133"/>
      <c r="F39" s="138"/>
      <c r="G39" s="138"/>
      <c r="H39" s="257">
        <v>0</v>
      </c>
      <c r="I39" s="257">
        <v>0</v>
      </c>
      <c r="J39" s="258"/>
    </row>
    <row r="40" spans="1:13" x14ac:dyDescent="0.2">
      <c r="A40" s="136"/>
      <c r="B40" s="133"/>
      <c r="C40" s="396" t="s">
        <v>165</v>
      </c>
      <c r="D40" s="396"/>
      <c r="E40" s="133"/>
      <c r="F40" s="138"/>
      <c r="G40" s="138"/>
      <c r="H40" s="257">
        <v>0</v>
      </c>
      <c r="I40" s="257">
        <v>0</v>
      </c>
      <c r="J40" s="258"/>
    </row>
    <row r="41" spans="1:13" ht="9.9499999999999993" customHeight="1" x14ac:dyDescent="0.2">
      <c r="A41" s="136"/>
      <c r="B41" s="133"/>
      <c r="C41" s="133"/>
      <c r="D41" s="139"/>
      <c r="E41" s="133"/>
      <c r="F41" s="141"/>
      <c r="G41" s="141"/>
      <c r="H41" s="227"/>
      <c r="I41" s="227"/>
      <c r="J41" s="258"/>
    </row>
    <row r="42" spans="1:13" x14ac:dyDescent="0.2">
      <c r="A42" s="143"/>
      <c r="B42" s="402" t="s">
        <v>171</v>
      </c>
      <c r="C42" s="402"/>
      <c r="D42" s="402"/>
      <c r="E42" s="144"/>
      <c r="F42" s="148"/>
      <c r="G42" s="148"/>
      <c r="H42" s="260">
        <f>+H31+H36</f>
        <v>798716140.88</v>
      </c>
      <c r="I42" s="260">
        <f>+I31+I36</f>
        <v>792638061.88999999</v>
      </c>
      <c r="J42" s="261"/>
    </row>
    <row r="43" spans="1:13" x14ac:dyDescent="0.2">
      <c r="A43" s="136"/>
      <c r="B43" s="137"/>
      <c r="C43" s="137"/>
      <c r="D43" s="139"/>
      <c r="E43" s="133"/>
      <c r="F43" s="141"/>
      <c r="G43" s="141"/>
      <c r="H43" s="227"/>
      <c r="I43" s="227"/>
      <c r="J43" s="258"/>
    </row>
    <row r="44" spans="1:13" x14ac:dyDescent="0.2">
      <c r="A44" s="136"/>
      <c r="B44" s="401" t="s">
        <v>172</v>
      </c>
      <c r="C44" s="401"/>
      <c r="D44" s="401"/>
      <c r="E44" s="133"/>
      <c r="F44" s="138"/>
      <c r="G44" s="138"/>
      <c r="H44" s="259">
        <f>+ESF!J40-EADP!H42-EADP!H28</f>
        <v>534608299.86000001</v>
      </c>
      <c r="I44" s="259">
        <f>+ESF!I40-EADP!I42-EADP!I28</f>
        <v>442607619.61999977</v>
      </c>
      <c r="J44" s="258"/>
    </row>
    <row r="45" spans="1:13" x14ac:dyDescent="0.2">
      <c r="A45" s="136"/>
      <c r="B45" s="137"/>
      <c r="C45" s="137"/>
      <c r="D45" s="139"/>
      <c r="E45" s="133"/>
      <c r="F45" s="141"/>
      <c r="G45" s="141"/>
      <c r="H45" s="227"/>
      <c r="I45" s="227"/>
      <c r="J45" s="258"/>
    </row>
    <row r="46" spans="1:13" x14ac:dyDescent="0.2">
      <c r="A46" s="149"/>
      <c r="B46" s="394" t="s">
        <v>173</v>
      </c>
      <c r="C46" s="394"/>
      <c r="D46" s="394"/>
      <c r="E46" s="150"/>
      <c r="F46" s="151"/>
      <c r="G46" s="151"/>
      <c r="H46" s="262">
        <f>H28+H42+H44</f>
        <v>1333324440.74</v>
      </c>
      <c r="I46" s="262">
        <f>I28+I42+I44</f>
        <v>1235245681.5099998</v>
      </c>
      <c r="J46" s="263"/>
      <c r="L46" s="264"/>
      <c r="M46" s="264"/>
    </row>
    <row r="47" spans="1:13" ht="6" customHeight="1" x14ac:dyDescent="0.2">
      <c r="B47" s="395"/>
      <c r="C47" s="395"/>
      <c r="D47" s="395"/>
      <c r="E47" s="395"/>
      <c r="F47" s="395"/>
      <c r="G47" s="395"/>
      <c r="H47" s="395"/>
      <c r="I47" s="395"/>
      <c r="J47" s="395"/>
    </row>
    <row r="48" spans="1:13" ht="6" customHeight="1" x14ac:dyDescent="0.2">
      <c r="B48" s="152"/>
      <c r="C48" s="152"/>
      <c r="D48" s="153"/>
      <c r="E48" s="154"/>
      <c r="F48" s="153"/>
      <c r="G48" s="154"/>
      <c r="H48" s="154"/>
      <c r="I48" s="154"/>
    </row>
    <row r="49" spans="1:10" s="17" customFormat="1" ht="15" customHeight="1" x14ac:dyDescent="0.2">
      <c r="A49" s="21"/>
      <c r="B49" s="396" t="s">
        <v>238</v>
      </c>
      <c r="C49" s="396"/>
      <c r="D49" s="396"/>
      <c r="E49" s="396"/>
      <c r="F49" s="396"/>
      <c r="G49" s="396"/>
      <c r="H49" s="396"/>
      <c r="I49" s="396"/>
      <c r="J49" s="396"/>
    </row>
    <row r="50" spans="1:10" s="17" customFormat="1" ht="28.5" customHeight="1" x14ac:dyDescent="0.35">
      <c r="A50" s="21"/>
      <c r="B50" s="139"/>
      <c r="C50" s="155"/>
      <c r="D50" s="156"/>
      <c r="E50" s="156"/>
      <c r="F50" s="21"/>
      <c r="G50" s="157"/>
      <c r="H50" s="158" t="str">
        <f>IF(H46=ESF!J40," ","ERROR")</f>
        <v xml:space="preserve"> </v>
      </c>
      <c r="I50" s="158" t="str">
        <f>IF(I46=ESF!I40," ","ERROR")</f>
        <v xml:space="preserve"> </v>
      </c>
      <c r="J50" s="156"/>
    </row>
    <row r="51" spans="1:10" s="17" customFormat="1" ht="25.5" customHeight="1" x14ac:dyDescent="0.2">
      <c r="A51" s="21"/>
      <c r="B51" s="139"/>
      <c r="C51" s="397"/>
      <c r="D51" s="397"/>
      <c r="E51" s="156"/>
      <c r="F51" s="264"/>
      <c r="G51" s="398"/>
      <c r="H51" s="398"/>
      <c r="I51" s="156"/>
      <c r="J51" s="156"/>
    </row>
    <row r="52" spans="1:10" s="17" customFormat="1" ht="14.1" customHeight="1" x14ac:dyDescent="0.2">
      <c r="A52" s="21"/>
      <c r="B52" s="142"/>
      <c r="C52" s="289"/>
      <c r="D52" s="289"/>
      <c r="E52" s="291"/>
      <c r="F52" s="291"/>
      <c r="G52" s="399"/>
      <c r="H52" s="399"/>
      <c r="I52" s="133"/>
      <c r="J52" s="156"/>
    </row>
    <row r="53" spans="1:10" s="17" customFormat="1" ht="14.1" customHeight="1" x14ac:dyDescent="0.2">
      <c r="A53" s="21"/>
      <c r="B53" s="159"/>
      <c r="C53" s="400"/>
      <c r="D53" s="400"/>
      <c r="E53" s="400"/>
      <c r="F53" s="400"/>
      <c r="G53" s="393"/>
      <c r="H53" s="393"/>
      <c r="I53" s="133"/>
      <c r="J53" s="156"/>
    </row>
  </sheetData>
  <sheetProtection selectLockedCells="1"/>
  <mergeCells count="44"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G53:H53"/>
    <mergeCell ref="B46:D46"/>
    <mergeCell ref="B47:J47"/>
    <mergeCell ref="B49:J49"/>
    <mergeCell ref="C51:D51"/>
    <mergeCell ref="G51:H51"/>
    <mergeCell ref="G52:H52"/>
    <mergeCell ref="C53:F53"/>
  </mergeCells>
  <printOptions verticalCentered="1"/>
  <pageMargins left="0.39370078740157483" right="0.39370078740157483" top="0.39370078740157483" bottom="0.59055118110236227" header="0" footer="0"/>
  <pageSetup scale="80" orientation="landscape" r:id="rId1"/>
  <ignoredErrors>
    <ignoredError sqref="H44:I44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Normal="100" workbookViewId="0">
      <selection activeCell="D30" sqref="D30"/>
    </sheetView>
  </sheetViews>
  <sheetFormatPr baseColWidth="10" defaultRowHeight="12" x14ac:dyDescent="0.2"/>
  <cols>
    <col min="1" max="1" width="3.7109375" style="160" customWidth="1"/>
    <col min="2" max="2" width="11.7109375" style="173" customWidth="1"/>
    <col min="3" max="3" width="57.42578125" style="173" customWidth="1"/>
    <col min="4" max="6" width="18.7109375" style="174" customWidth="1"/>
    <col min="7" max="7" width="15.85546875" style="174" customWidth="1"/>
    <col min="8" max="8" width="16.140625" style="174" customWidth="1"/>
    <col min="9" max="9" width="3.28515625" style="160" customWidth="1"/>
    <col min="10" max="10" width="13.28515625" style="16" bestFit="1" customWidth="1"/>
    <col min="11" max="11" width="14.7109375" style="16" bestFit="1" customWidth="1"/>
    <col min="12" max="13" width="11.42578125" style="16"/>
    <col min="14" max="14" width="12.85546875" style="16" bestFit="1" customWidth="1"/>
    <col min="15" max="16384" width="11.42578125" style="16"/>
  </cols>
  <sheetData>
    <row r="1" spans="1:9" ht="6" customHeight="1" x14ac:dyDescent="0.2">
      <c r="A1" s="18"/>
      <c r="B1" s="25"/>
      <c r="C1" s="18"/>
      <c r="D1" s="416"/>
      <c r="E1" s="416"/>
      <c r="F1" s="417"/>
      <c r="G1" s="417"/>
      <c r="H1" s="417"/>
      <c r="I1" s="417"/>
    </row>
    <row r="2" spans="1:9" s="28" customFormat="1" ht="6" customHeight="1" x14ac:dyDescent="0.2">
      <c r="B2" s="29"/>
    </row>
    <row r="3" spans="1:9" s="28" customFormat="1" ht="14.1" customHeight="1" x14ac:dyDescent="0.2">
      <c r="B3" s="31"/>
      <c r="C3" s="362"/>
      <c r="D3" s="362"/>
      <c r="E3" s="362"/>
      <c r="F3" s="362"/>
      <c r="G3" s="362"/>
      <c r="H3" s="31"/>
      <c r="I3" s="31"/>
    </row>
    <row r="4" spans="1:9" ht="14.1" customHeight="1" x14ac:dyDescent="0.2">
      <c r="B4" s="31"/>
      <c r="C4" s="362" t="s">
        <v>132</v>
      </c>
      <c r="D4" s="362"/>
      <c r="E4" s="362"/>
      <c r="F4" s="362"/>
      <c r="G4" s="362"/>
      <c r="H4" s="31"/>
      <c r="I4" s="31"/>
    </row>
    <row r="5" spans="1:9" ht="14.1" customHeight="1" x14ac:dyDescent="0.2">
      <c r="B5" s="31"/>
      <c r="C5" s="362" t="s">
        <v>245</v>
      </c>
      <c r="D5" s="362"/>
      <c r="E5" s="362"/>
      <c r="F5" s="362"/>
      <c r="G5" s="362"/>
      <c r="H5" s="31"/>
      <c r="I5" s="31"/>
    </row>
    <row r="6" spans="1:9" ht="14.1" customHeight="1" x14ac:dyDescent="0.2">
      <c r="B6" s="31"/>
      <c r="C6" s="362" t="s">
        <v>133</v>
      </c>
      <c r="D6" s="362"/>
      <c r="E6" s="362"/>
      <c r="F6" s="362"/>
      <c r="G6" s="362"/>
      <c r="H6" s="31"/>
      <c r="I6" s="31"/>
    </row>
    <row r="7" spans="1:9" s="28" customFormat="1" ht="3" customHeight="1" x14ac:dyDescent="0.2">
      <c r="A7" s="33"/>
      <c r="B7" s="34"/>
      <c r="C7" s="415"/>
      <c r="D7" s="415"/>
      <c r="E7" s="415"/>
      <c r="F7" s="415"/>
      <c r="G7" s="415"/>
      <c r="H7" s="415"/>
      <c r="I7" s="415"/>
    </row>
    <row r="8" spans="1:9" ht="20.100000000000001" customHeight="1" x14ac:dyDescent="0.2">
      <c r="A8" s="33"/>
      <c r="B8" s="34"/>
      <c r="C8" s="382" t="s">
        <v>215</v>
      </c>
      <c r="D8" s="382"/>
      <c r="E8" s="382"/>
      <c r="F8" s="382"/>
      <c r="G8" s="382"/>
      <c r="H8" s="280"/>
      <c r="I8" s="280"/>
    </row>
    <row r="9" spans="1:9" ht="3" customHeight="1" x14ac:dyDescent="0.2">
      <c r="A9" s="33"/>
      <c r="B9" s="33"/>
      <c r="C9" s="33" t="s">
        <v>134</v>
      </c>
      <c r="D9" s="33"/>
      <c r="E9" s="33"/>
      <c r="F9" s="33"/>
      <c r="G9" s="33"/>
      <c r="H9" s="33"/>
      <c r="I9" s="33"/>
    </row>
    <row r="10" spans="1:9" s="28" customFormat="1" ht="3" customHeight="1" x14ac:dyDescent="0.2">
      <c r="A10" s="33"/>
      <c r="B10" s="33"/>
      <c r="C10" s="33"/>
      <c r="D10" s="33"/>
      <c r="E10" s="33"/>
      <c r="F10" s="33"/>
      <c r="G10" s="33"/>
      <c r="H10" s="33"/>
      <c r="I10" s="33"/>
    </row>
    <row r="11" spans="1:9" s="28" customFormat="1" ht="48" x14ac:dyDescent="0.2">
      <c r="A11" s="161"/>
      <c r="B11" s="351" t="s">
        <v>76</v>
      </c>
      <c r="C11" s="351"/>
      <c r="D11" s="162" t="s">
        <v>49</v>
      </c>
      <c r="E11" s="162" t="s">
        <v>135</v>
      </c>
      <c r="F11" s="162" t="s">
        <v>136</v>
      </c>
      <c r="G11" s="162" t="s">
        <v>137</v>
      </c>
      <c r="H11" s="162" t="s">
        <v>138</v>
      </c>
      <c r="I11" s="163"/>
    </row>
    <row r="12" spans="1:9" s="28" customFormat="1" ht="3" customHeight="1" x14ac:dyDescent="0.2">
      <c r="A12" s="164"/>
      <c r="B12" s="33"/>
      <c r="C12" s="33"/>
      <c r="D12" s="33"/>
      <c r="E12" s="33"/>
      <c r="F12" s="33"/>
      <c r="G12" s="33"/>
      <c r="H12" s="33"/>
      <c r="I12" s="165"/>
    </row>
    <row r="13" spans="1:9" s="28" customFormat="1" ht="3" customHeight="1" x14ac:dyDescent="0.2">
      <c r="A13" s="41"/>
      <c r="B13" s="166"/>
      <c r="C13" s="45"/>
      <c r="D13" s="44"/>
      <c r="E13" s="42"/>
      <c r="F13" s="43"/>
      <c r="G13" s="29"/>
      <c r="H13" s="166"/>
      <c r="I13" s="167"/>
    </row>
    <row r="14" spans="1:9" x14ac:dyDescent="0.2">
      <c r="A14" s="51"/>
      <c r="B14" s="349" t="s">
        <v>58</v>
      </c>
      <c r="C14" s="349"/>
      <c r="D14" s="266">
        <v>0</v>
      </c>
      <c r="E14" s="266">
        <f>+ESF!J56</f>
        <v>0</v>
      </c>
      <c r="F14" s="266">
        <f>+ESF!I56-ESF!J56</f>
        <v>0</v>
      </c>
      <c r="G14" s="266">
        <v>0</v>
      </c>
      <c r="H14" s="267">
        <f>SUM(D14:G14)</f>
        <v>0</v>
      </c>
      <c r="I14" s="268"/>
    </row>
    <row r="15" spans="1:9" ht="9.9499999999999993" customHeight="1" x14ac:dyDescent="0.2">
      <c r="A15" s="51"/>
      <c r="B15" s="168"/>
      <c r="C15" s="44"/>
      <c r="D15" s="269"/>
      <c r="E15" s="269"/>
      <c r="F15" s="269"/>
      <c r="G15" s="269"/>
      <c r="H15" s="269"/>
      <c r="I15" s="268"/>
    </row>
    <row r="16" spans="1:9" x14ac:dyDescent="0.2">
      <c r="A16" s="51"/>
      <c r="B16" s="414" t="s">
        <v>139</v>
      </c>
      <c r="C16" s="414"/>
      <c r="D16" s="270">
        <f>SUM(D17:D19)</f>
        <v>3458069925.02</v>
      </c>
      <c r="E16" s="270">
        <f>SUM(E17:E19)</f>
        <v>0</v>
      </c>
      <c r="F16" s="270">
        <f>SUM(F17:F19)</f>
        <v>0</v>
      </c>
      <c r="G16" s="270">
        <f>SUM(G17:G19)</f>
        <v>0</v>
      </c>
      <c r="H16" s="270">
        <f>SUM(D16:G16)</f>
        <v>3458069925.02</v>
      </c>
      <c r="I16" s="268"/>
    </row>
    <row r="17" spans="1:11" x14ac:dyDescent="0.2">
      <c r="A17" s="41"/>
      <c r="B17" s="341" t="s">
        <v>140</v>
      </c>
      <c r="C17" s="341"/>
      <c r="D17" s="271">
        <f>+ESF!J46</f>
        <v>3416718584.21</v>
      </c>
      <c r="E17" s="271">
        <v>0</v>
      </c>
      <c r="F17" s="271">
        <v>0</v>
      </c>
      <c r="G17" s="271">
        <v>0</v>
      </c>
      <c r="H17" s="269">
        <f t="shared" ref="H17:H25" si="0">SUM(D17:G17)</f>
        <v>3416718584.21</v>
      </c>
      <c r="I17" s="268"/>
    </row>
    <row r="18" spans="1:11" x14ac:dyDescent="0.2">
      <c r="A18" s="41"/>
      <c r="B18" s="341" t="s">
        <v>51</v>
      </c>
      <c r="C18" s="341"/>
      <c r="D18" s="271">
        <f>+ESF!J47</f>
        <v>41351340.810000002</v>
      </c>
      <c r="E18" s="271">
        <v>0</v>
      </c>
      <c r="F18" s="271">
        <v>0</v>
      </c>
      <c r="G18" s="271">
        <v>0</v>
      </c>
      <c r="H18" s="269">
        <f t="shared" si="0"/>
        <v>41351340.810000002</v>
      </c>
      <c r="I18" s="268"/>
    </row>
    <row r="19" spans="1:11" x14ac:dyDescent="0.2">
      <c r="A19" s="41"/>
      <c r="B19" s="341" t="s">
        <v>141</v>
      </c>
      <c r="C19" s="341"/>
      <c r="D19" s="271">
        <v>0</v>
      </c>
      <c r="E19" s="271">
        <v>0</v>
      </c>
      <c r="F19" s="271">
        <v>0</v>
      </c>
      <c r="G19" s="271">
        <v>0</v>
      </c>
      <c r="H19" s="269">
        <f t="shared" si="0"/>
        <v>0</v>
      </c>
      <c r="I19" s="268"/>
    </row>
    <row r="20" spans="1:11" ht="9.9499999999999993" customHeight="1" x14ac:dyDescent="0.2">
      <c r="A20" s="51"/>
      <c r="B20" s="168"/>
      <c r="C20" s="44"/>
      <c r="D20" s="269"/>
      <c r="E20" s="269"/>
      <c r="F20" s="269"/>
      <c r="G20" s="269"/>
      <c r="H20" s="269"/>
      <c r="I20" s="268"/>
    </row>
    <row r="21" spans="1:11" x14ac:dyDescent="0.2">
      <c r="A21" s="51"/>
      <c r="B21" s="414" t="s">
        <v>142</v>
      </c>
      <c r="C21" s="414"/>
      <c r="D21" s="270">
        <f>SUM(D22:D25)</f>
        <v>0</v>
      </c>
      <c r="E21" s="270">
        <f>SUM(E22:E25)</f>
        <v>2823989021.3899999</v>
      </c>
      <c r="F21" s="270">
        <f>SUM(F22:F25)</f>
        <v>789041043.68000412</v>
      </c>
      <c r="G21" s="270">
        <f>SUM(G22:G25)</f>
        <v>0</v>
      </c>
      <c r="H21" s="270">
        <f t="shared" si="0"/>
        <v>3613030065.070004</v>
      </c>
      <c r="I21" s="268"/>
    </row>
    <row r="22" spans="1:11" x14ac:dyDescent="0.2">
      <c r="A22" s="41"/>
      <c r="B22" s="341" t="s">
        <v>143</v>
      </c>
      <c r="C22" s="341"/>
      <c r="D22" s="271">
        <v>0</v>
      </c>
      <c r="E22" s="271">
        <v>0</v>
      </c>
      <c r="F22" s="271">
        <f>+ESF!J52</f>
        <v>789041043.68000412</v>
      </c>
      <c r="G22" s="271">
        <v>0</v>
      </c>
      <c r="H22" s="269">
        <f t="shared" si="0"/>
        <v>789041043.68000412</v>
      </c>
      <c r="I22" s="268"/>
    </row>
    <row r="23" spans="1:11" x14ac:dyDescent="0.2">
      <c r="A23" s="41"/>
      <c r="B23" s="341" t="s">
        <v>55</v>
      </c>
      <c r="C23" s="341"/>
      <c r="D23" s="271">
        <v>0</v>
      </c>
      <c r="E23" s="271">
        <f>+ESF!J53</f>
        <v>2823989021.3899999</v>
      </c>
      <c r="F23" s="271">
        <v>0</v>
      </c>
      <c r="G23" s="271">
        <v>0</v>
      </c>
      <c r="H23" s="269">
        <f t="shared" si="0"/>
        <v>2823989021.3899999</v>
      </c>
      <c r="I23" s="268"/>
    </row>
    <row r="24" spans="1:11" x14ac:dyDescent="0.2">
      <c r="A24" s="41"/>
      <c r="B24" s="341" t="s">
        <v>144</v>
      </c>
      <c r="C24" s="341"/>
      <c r="D24" s="271">
        <v>0</v>
      </c>
      <c r="E24" s="271">
        <v>0</v>
      </c>
      <c r="F24" s="271">
        <v>0</v>
      </c>
      <c r="G24" s="271">
        <v>0</v>
      </c>
      <c r="H24" s="269">
        <f t="shared" si="0"/>
        <v>0</v>
      </c>
      <c r="I24" s="268"/>
    </row>
    <row r="25" spans="1:11" x14ac:dyDescent="0.2">
      <c r="A25" s="41"/>
      <c r="B25" s="341" t="s">
        <v>57</v>
      </c>
      <c r="C25" s="341"/>
      <c r="D25" s="271">
        <v>0</v>
      </c>
      <c r="E25" s="271">
        <v>0</v>
      </c>
      <c r="F25" s="271">
        <v>0</v>
      </c>
      <c r="G25" s="271">
        <v>0</v>
      </c>
      <c r="H25" s="269">
        <f t="shared" si="0"/>
        <v>0</v>
      </c>
      <c r="I25" s="268"/>
    </row>
    <row r="26" spans="1:11" ht="9.9499999999999993" customHeight="1" x14ac:dyDescent="0.2">
      <c r="A26" s="51"/>
      <c r="B26" s="168"/>
      <c r="C26" s="44"/>
      <c r="D26" s="269"/>
      <c r="E26" s="269"/>
      <c r="F26" s="269"/>
      <c r="G26" s="269"/>
      <c r="H26" s="269"/>
      <c r="I26" s="268"/>
    </row>
    <row r="27" spans="1:11" ht="18.75" thickBot="1" x14ac:dyDescent="0.3">
      <c r="A27" s="51"/>
      <c r="B27" s="413" t="s">
        <v>239</v>
      </c>
      <c r="C27" s="413"/>
      <c r="D27" s="272">
        <f>D14+D16+D21</f>
        <v>3458069925.02</v>
      </c>
      <c r="E27" s="272">
        <f>E14+E16+E21</f>
        <v>2823989021.3899999</v>
      </c>
      <c r="F27" s="272">
        <f>F16+F21</f>
        <v>789041043.68000412</v>
      </c>
      <c r="G27" s="272">
        <f>G14+G16+G21</f>
        <v>0</v>
      </c>
      <c r="H27" s="272">
        <f>SUM(D27:G27)</f>
        <v>7071099990.090004</v>
      </c>
      <c r="I27" s="268"/>
      <c r="J27" s="232"/>
      <c r="K27" s="169" t="str">
        <f>IF(H27=ESF!J63," ","ERROR")</f>
        <v xml:space="preserve"> </v>
      </c>
    </row>
    <row r="28" spans="1:11" x14ac:dyDescent="0.2">
      <c r="A28" s="41"/>
      <c r="B28" s="44"/>
      <c r="C28" s="43"/>
      <c r="D28" s="269"/>
      <c r="E28" s="269"/>
      <c r="F28" s="269"/>
      <c r="G28" s="269"/>
      <c r="H28" s="269"/>
      <c r="I28" s="268"/>
    </row>
    <row r="29" spans="1:11" x14ac:dyDescent="0.2">
      <c r="A29" s="51"/>
      <c r="B29" s="414" t="s">
        <v>208</v>
      </c>
      <c r="C29" s="414"/>
      <c r="D29" s="270">
        <f>SUM(D30:D32)</f>
        <v>-6790505.2400000617</v>
      </c>
      <c r="E29" s="270">
        <f>SUM(E30:E32)</f>
        <v>0</v>
      </c>
      <c r="F29" s="270">
        <f>SUM(F30:F32)</f>
        <v>0</v>
      </c>
      <c r="G29" s="270">
        <f>SUM(G30:G32)</f>
        <v>0</v>
      </c>
      <c r="H29" s="270">
        <f>SUM(D29:G29)</f>
        <v>-6790505.2400000617</v>
      </c>
      <c r="I29" s="268"/>
    </row>
    <row r="30" spans="1:11" x14ac:dyDescent="0.2">
      <c r="A30" s="41"/>
      <c r="B30" s="341" t="s">
        <v>50</v>
      </c>
      <c r="C30" s="341"/>
      <c r="D30" s="271">
        <f>+ESF!I46-ESF!J46</f>
        <v>-7848190.4400000572</v>
      </c>
      <c r="E30" s="271">
        <v>0</v>
      </c>
      <c r="F30" s="271">
        <v>0</v>
      </c>
      <c r="G30" s="271">
        <v>0</v>
      </c>
      <c r="H30" s="269">
        <f>SUM(D30:G30)</f>
        <v>-7848190.4400000572</v>
      </c>
      <c r="I30" s="268"/>
    </row>
    <row r="31" spans="1:11" x14ac:dyDescent="0.2">
      <c r="A31" s="41"/>
      <c r="B31" s="341" t="s">
        <v>51</v>
      </c>
      <c r="C31" s="341"/>
      <c r="D31" s="271">
        <f>+ESF!I47-ESF!J47</f>
        <v>1057685.1999999955</v>
      </c>
      <c r="E31" s="271">
        <v>0</v>
      </c>
      <c r="F31" s="271">
        <v>0</v>
      </c>
      <c r="G31" s="271">
        <v>0</v>
      </c>
      <c r="H31" s="269">
        <f>SUM(D31:G31)</f>
        <v>1057685.1999999955</v>
      </c>
      <c r="I31" s="268"/>
    </row>
    <row r="32" spans="1:11" x14ac:dyDescent="0.2">
      <c r="A32" s="41"/>
      <c r="B32" s="341" t="s">
        <v>141</v>
      </c>
      <c r="C32" s="341"/>
      <c r="D32" s="271">
        <v>0</v>
      </c>
      <c r="E32" s="271">
        <v>0</v>
      </c>
      <c r="F32" s="271">
        <v>0</v>
      </c>
      <c r="G32" s="271">
        <v>0</v>
      </c>
      <c r="H32" s="269">
        <f>SUM(D32:G32)</f>
        <v>0</v>
      </c>
      <c r="I32" s="268"/>
    </row>
    <row r="33" spans="1:14" ht="9.9499999999999993" customHeight="1" x14ac:dyDescent="0.2">
      <c r="A33" s="51"/>
      <c r="B33" s="168"/>
      <c r="C33" s="44"/>
      <c r="D33" s="269"/>
      <c r="E33" s="269"/>
      <c r="F33" s="269"/>
      <c r="G33" s="269"/>
      <c r="H33" s="269"/>
      <c r="I33" s="268"/>
      <c r="K33" s="232"/>
    </row>
    <row r="34" spans="1:14" x14ac:dyDescent="0.2">
      <c r="A34" s="51" t="s">
        <v>134</v>
      </c>
      <c r="B34" s="414" t="s">
        <v>207</v>
      </c>
      <c r="C34" s="414"/>
      <c r="D34" s="270">
        <f>SUM(D35:D38)</f>
        <v>0</v>
      </c>
      <c r="E34" s="270">
        <f>SUM(E35:E38)</f>
        <v>230552272.3499999</v>
      </c>
      <c r="F34" s="270">
        <f>SUM(F35:F38)</f>
        <v>1441007747.0899982</v>
      </c>
      <c r="G34" s="270">
        <f>SUM(G35:G38)</f>
        <v>0</v>
      </c>
      <c r="H34" s="270">
        <f>SUM(D34:G34)</f>
        <v>1671560019.4399981</v>
      </c>
      <c r="I34" s="268"/>
      <c r="K34" s="232"/>
    </row>
    <row r="35" spans="1:14" x14ac:dyDescent="0.2">
      <c r="A35" s="41"/>
      <c r="B35" s="341" t="s">
        <v>143</v>
      </c>
      <c r="C35" s="341"/>
      <c r="D35" s="271">
        <v>0</v>
      </c>
      <c r="E35" s="271">
        <v>0</v>
      </c>
      <c r="F35" s="271">
        <f>+ESF!I52</f>
        <v>1441007747.0899982</v>
      </c>
      <c r="G35" s="271">
        <v>0</v>
      </c>
      <c r="H35" s="269">
        <f>SUM(D35:G35)</f>
        <v>1441007747.0899982</v>
      </c>
      <c r="I35" s="268"/>
      <c r="K35" s="232"/>
    </row>
    <row r="36" spans="1:14" x14ac:dyDescent="0.2">
      <c r="A36" s="41"/>
      <c r="B36" s="341" t="s">
        <v>55</v>
      </c>
      <c r="C36" s="341"/>
      <c r="D36" s="271">
        <v>0</v>
      </c>
      <c r="E36" s="271">
        <f>+ESF!I53-ESF!J53</f>
        <v>230552272.3499999</v>
      </c>
      <c r="F36" s="271">
        <v>0</v>
      </c>
      <c r="G36" s="271">
        <v>0</v>
      </c>
      <c r="H36" s="269">
        <f>SUM(D36:G36)</f>
        <v>230552272.3499999</v>
      </c>
      <c r="I36" s="268"/>
    </row>
    <row r="37" spans="1:14" x14ac:dyDescent="0.2">
      <c r="A37" s="41"/>
      <c r="B37" s="341" t="s">
        <v>144</v>
      </c>
      <c r="C37" s="341"/>
      <c r="D37" s="271">
        <v>0</v>
      </c>
      <c r="E37" s="271">
        <v>0</v>
      </c>
      <c r="F37" s="271">
        <v>0</v>
      </c>
      <c r="G37" s="271">
        <v>0</v>
      </c>
      <c r="H37" s="269">
        <f>SUM(D37:G37)</f>
        <v>0</v>
      </c>
      <c r="I37" s="268"/>
    </row>
    <row r="38" spans="1:14" x14ac:dyDescent="0.2">
      <c r="A38" s="41"/>
      <c r="B38" s="341" t="s">
        <v>57</v>
      </c>
      <c r="C38" s="341"/>
      <c r="D38" s="271">
        <v>0</v>
      </c>
      <c r="E38" s="271">
        <v>0</v>
      </c>
      <c r="F38" s="271">
        <v>0</v>
      </c>
      <c r="G38" s="271">
        <v>0</v>
      </c>
      <c r="H38" s="269">
        <f>SUM(D38:G38)</f>
        <v>0</v>
      </c>
      <c r="I38" s="268"/>
    </row>
    <row r="39" spans="1:14" ht="9.9499999999999993" customHeight="1" x14ac:dyDescent="0.2">
      <c r="A39" s="51"/>
      <c r="B39" s="168"/>
      <c r="C39" s="44"/>
      <c r="D39" s="269"/>
      <c r="E39" s="269"/>
      <c r="F39" s="269"/>
      <c r="G39" s="269"/>
      <c r="H39" s="269"/>
      <c r="I39" s="268"/>
    </row>
    <row r="40" spans="1:14" ht="18" x14ac:dyDescent="0.25">
      <c r="A40" s="170"/>
      <c r="B40" s="411" t="s">
        <v>240</v>
      </c>
      <c r="C40" s="411"/>
      <c r="D40" s="273">
        <f>D27+D29+D34</f>
        <v>3451279419.7799997</v>
      </c>
      <c r="E40" s="273">
        <f>E27+E29+E34</f>
        <v>3054541293.7399998</v>
      </c>
      <c r="F40" s="273">
        <f>F14+F34</f>
        <v>1441007747.0899982</v>
      </c>
      <c r="G40" s="273">
        <f>G27+G29+G34</f>
        <v>0</v>
      </c>
      <c r="H40" s="273">
        <f>SUM(D40:G40)</f>
        <v>7946828460.6099977</v>
      </c>
      <c r="I40" s="274"/>
      <c r="K40" s="169" t="str">
        <f>IF(H40=ESF!I63," ","ERROR")</f>
        <v xml:space="preserve"> </v>
      </c>
      <c r="N40" s="232"/>
    </row>
    <row r="41" spans="1:14" ht="6" customHeight="1" x14ac:dyDescent="0.2">
      <c r="A41" s="171"/>
      <c r="B41" s="171"/>
      <c r="C41" s="171"/>
      <c r="D41" s="171"/>
      <c r="E41" s="171"/>
      <c r="F41" s="171"/>
      <c r="G41" s="171"/>
      <c r="H41" s="171"/>
      <c r="I41" s="172"/>
    </row>
    <row r="42" spans="1:14" ht="6" customHeight="1" x14ac:dyDescent="0.2">
      <c r="D42" s="173"/>
      <c r="E42" s="173"/>
      <c r="I42" s="45"/>
    </row>
    <row r="43" spans="1:14" ht="15" customHeight="1" x14ac:dyDescent="0.2">
      <c r="A43" s="28"/>
      <c r="B43" s="361" t="s">
        <v>238</v>
      </c>
      <c r="C43" s="361"/>
      <c r="D43" s="361"/>
      <c r="E43" s="361"/>
      <c r="F43" s="361"/>
      <c r="G43" s="361"/>
      <c r="H43" s="361"/>
      <c r="I43" s="361"/>
      <c r="J43" s="43"/>
    </row>
    <row r="44" spans="1:14" ht="9.75" customHeight="1" x14ac:dyDescent="0.2">
      <c r="A44" s="28"/>
      <c r="B44" s="43"/>
      <c r="C44" s="61"/>
      <c r="D44" s="62"/>
      <c r="E44" s="62"/>
      <c r="F44" s="28"/>
      <c r="G44" s="63"/>
      <c r="H44" s="61"/>
      <c r="I44" s="62"/>
      <c r="J44" s="62"/>
    </row>
    <row r="45" spans="1:14" ht="50.1" customHeight="1" x14ac:dyDescent="0.2">
      <c r="A45" s="28"/>
      <c r="B45" s="43"/>
      <c r="C45" s="208"/>
      <c r="D45" s="208"/>
      <c r="E45" s="412"/>
      <c r="F45" s="412"/>
      <c r="G45" s="412"/>
      <c r="H45" s="74"/>
      <c r="I45" s="62"/>
      <c r="J45" s="62"/>
    </row>
    <row r="46" spans="1:14" ht="14.1" customHeight="1" x14ac:dyDescent="0.2">
      <c r="A46" s="28"/>
      <c r="B46" s="69"/>
      <c r="C46" s="287"/>
      <c r="D46" s="289"/>
      <c r="E46" s="399"/>
      <c r="F46" s="399"/>
      <c r="G46" s="399"/>
      <c r="H46" s="23"/>
      <c r="I46" s="44"/>
      <c r="J46" s="62"/>
    </row>
    <row r="47" spans="1:14" ht="14.1" customHeight="1" x14ac:dyDescent="0.2">
      <c r="A47" s="28"/>
      <c r="B47" s="71"/>
      <c r="C47" s="288"/>
      <c r="D47" s="290"/>
      <c r="E47" s="393"/>
      <c r="F47" s="393"/>
      <c r="G47" s="393"/>
      <c r="H47" s="24"/>
      <c r="I47" s="44"/>
      <c r="J47" s="62"/>
    </row>
    <row r="48" spans="1:14" x14ac:dyDescent="0.2">
      <c r="C48" s="292"/>
      <c r="D48" s="293"/>
      <c r="E48" s="293"/>
      <c r="F48" s="293"/>
      <c r="G48" s="293"/>
    </row>
  </sheetData>
  <sheetProtection formatCells="0" selectLockedCells="1"/>
  <mergeCells count="35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40:C40"/>
    <mergeCell ref="B43:I43"/>
    <mergeCell ref="E46:G46"/>
    <mergeCell ref="E45:G45"/>
    <mergeCell ref="E47:G47"/>
  </mergeCells>
  <printOptions verticalCentered="1"/>
  <pageMargins left="0.39370078740157483" right="0.39370078740157483" top="0.39370078740157483" bottom="0.59055118110236227" header="0" footer="0"/>
  <pageSetup scale="79" orientation="landscape" r:id="rId1"/>
  <ignoredErrors>
    <ignoredError sqref="E14:F14 D17:D18 E23 D30:D31 F22 E36" unlockedFormula="1"/>
    <ignoredError sqref="F27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showWhiteSpace="0" zoomScaleNormal="100" workbookViewId="0">
      <selection activeCell="H71" sqref="H71"/>
    </sheetView>
  </sheetViews>
  <sheetFormatPr baseColWidth="10" defaultRowHeight="12" x14ac:dyDescent="0.2"/>
  <cols>
    <col min="1" max="1" width="1.28515625" style="74" customWidth="1"/>
    <col min="2" max="3" width="3.7109375" style="74" customWidth="1"/>
    <col min="4" max="4" width="3.42578125" style="74" customWidth="1"/>
    <col min="5" max="5" width="23.85546875" style="74" customWidth="1"/>
    <col min="6" max="6" width="21.42578125" style="74" customWidth="1"/>
    <col min="7" max="7" width="17.28515625" style="74" customWidth="1"/>
    <col min="8" max="9" width="18.7109375" style="246" customWidth="1"/>
    <col min="10" max="10" width="3.7109375" style="74" customWidth="1"/>
    <col min="11" max="11" width="1" style="16" customWidth="1"/>
    <col min="12" max="12" width="11.42578125" style="16"/>
    <col min="13" max="13" width="20.140625" style="16" bestFit="1" customWidth="1"/>
    <col min="14" max="16384" width="11.42578125" style="16"/>
  </cols>
  <sheetData>
    <row r="1" spans="1:10" s="28" customFormat="1" ht="16.5" customHeight="1" x14ac:dyDescent="0.2">
      <c r="B1" s="75"/>
      <c r="C1" s="75"/>
      <c r="D1" s="339"/>
      <c r="E1" s="339"/>
      <c r="F1" s="339"/>
      <c r="G1" s="339"/>
      <c r="H1" s="339"/>
      <c r="I1" s="339"/>
      <c r="J1" s="339"/>
    </row>
    <row r="2" spans="1:10" ht="15" customHeight="1" x14ac:dyDescent="0.2">
      <c r="B2" s="75"/>
      <c r="C2" s="75"/>
      <c r="D2" s="339" t="s">
        <v>174</v>
      </c>
      <c r="E2" s="339"/>
      <c r="F2" s="339"/>
      <c r="G2" s="339"/>
      <c r="H2" s="339"/>
      <c r="I2" s="339"/>
      <c r="J2" s="339"/>
    </row>
    <row r="3" spans="1:10" ht="15" customHeight="1" x14ac:dyDescent="0.2">
      <c r="B3" s="75"/>
      <c r="C3" s="75"/>
      <c r="D3" s="339" t="s">
        <v>242</v>
      </c>
      <c r="E3" s="339"/>
      <c r="F3" s="339"/>
      <c r="G3" s="339"/>
      <c r="H3" s="339"/>
      <c r="I3" s="339"/>
      <c r="J3" s="339"/>
    </row>
    <row r="4" spans="1:10" ht="16.5" customHeight="1" x14ac:dyDescent="0.2">
      <c r="B4" s="75"/>
      <c r="C4" s="75"/>
      <c r="D4" s="339" t="s">
        <v>1</v>
      </c>
      <c r="E4" s="339"/>
      <c r="F4" s="339"/>
      <c r="G4" s="339"/>
      <c r="H4" s="339"/>
      <c r="I4" s="339"/>
      <c r="J4" s="339"/>
    </row>
    <row r="5" spans="1:10" ht="3" customHeight="1" x14ac:dyDescent="0.2">
      <c r="C5" s="78"/>
      <c r="D5" s="175"/>
      <c r="E5" s="175"/>
      <c r="F5" s="77"/>
      <c r="G5" s="77"/>
      <c r="H5" s="237"/>
      <c r="I5" s="237"/>
      <c r="J5" s="77"/>
    </row>
    <row r="6" spans="1:10" ht="19.5" customHeight="1" x14ac:dyDescent="0.2">
      <c r="A6" s="33"/>
      <c r="B6" s="362"/>
      <c r="C6" s="362"/>
      <c r="D6" s="362"/>
      <c r="E6" s="382" t="s">
        <v>216</v>
      </c>
      <c r="F6" s="382"/>
      <c r="G6" s="382"/>
      <c r="H6" s="382"/>
      <c r="I6" s="382"/>
      <c r="J6" s="279"/>
    </row>
    <row r="7" spans="1:10" s="28" customFormat="1" ht="5.0999999999999996" customHeight="1" x14ac:dyDescent="0.2">
      <c r="A7" s="74"/>
      <c r="B7" s="78"/>
      <c r="C7" s="78"/>
      <c r="D7" s="175"/>
      <c r="E7" s="175"/>
      <c r="F7" s="78"/>
      <c r="G7" s="78"/>
      <c r="H7" s="238"/>
      <c r="I7" s="238"/>
      <c r="J7" s="175"/>
    </row>
    <row r="8" spans="1:10" s="28" customFormat="1" ht="3" customHeight="1" x14ac:dyDescent="0.2">
      <c r="A8" s="74"/>
      <c r="B8" s="74"/>
      <c r="C8" s="176"/>
      <c r="D8" s="175"/>
      <c r="E8" s="175"/>
      <c r="F8" s="176"/>
      <c r="G8" s="176"/>
      <c r="H8" s="239"/>
      <c r="I8" s="239"/>
      <c r="J8" s="175"/>
    </row>
    <row r="9" spans="1:10" s="28" customFormat="1" ht="31.5" customHeight="1" x14ac:dyDescent="0.2">
      <c r="A9" s="177"/>
      <c r="B9" s="423" t="s">
        <v>76</v>
      </c>
      <c r="C9" s="423"/>
      <c r="D9" s="423"/>
      <c r="E9" s="423"/>
      <c r="F9" s="423"/>
      <c r="G9" s="85"/>
      <c r="H9" s="248">
        <v>2017</v>
      </c>
      <c r="I9" s="248">
        <v>2016</v>
      </c>
      <c r="J9" s="277"/>
    </row>
    <row r="10" spans="1:10" s="28" customFormat="1" ht="3" customHeight="1" x14ac:dyDescent="0.2">
      <c r="A10" s="87"/>
      <c r="B10" s="74"/>
      <c r="C10" s="74"/>
      <c r="D10" s="88"/>
      <c r="E10" s="88"/>
      <c r="F10" s="88"/>
      <c r="G10" s="88"/>
      <c r="H10" s="240"/>
      <c r="I10" s="240"/>
      <c r="J10" s="191"/>
    </row>
    <row r="11" spans="1:10" s="28" customFormat="1" ht="4.5" customHeight="1" x14ac:dyDescent="0.2">
      <c r="A11" s="41"/>
      <c r="B11" s="29"/>
      <c r="C11" s="90"/>
      <c r="D11" s="90"/>
      <c r="E11" s="90"/>
      <c r="F11" s="90"/>
      <c r="G11" s="90"/>
      <c r="H11" s="240"/>
      <c r="I11" s="240"/>
      <c r="J11" s="109"/>
    </row>
    <row r="12" spans="1:10" ht="17.25" customHeight="1" x14ac:dyDescent="0.2">
      <c r="A12" s="41"/>
      <c r="B12" s="418" t="s">
        <v>175</v>
      </c>
      <c r="C12" s="418"/>
      <c r="D12" s="418"/>
      <c r="E12" s="418"/>
      <c r="F12" s="418"/>
      <c r="G12" s="418"/>
      <c r="H12" s="240"/>
      <c r="I12" s="240"/>
      <c r="J12" s="109"/>
    </row>
    <row r="13" spans="1:10" ht="7.5" customHeight="1" x14ac:dyDescent="0.2">
      <c r="A13" s="41"/>
      <c r="B13" s="29"/>
      <c r="C13" s="90"/>
      <c r="D13" s="29"/>
      <c r="E13" s="29"/>
      <c r="F13" s="90"/>
      <c r="G13" s="90"/>
      <c r="H13" s="240"/>
      <c r="I13" s="240"/>
      <c r="J13" s="109"/>
    </row>
    <row r="14" spans="1:10" ht="17.25" customHeight="1" x14ac:dyDescent="0.2">
      <c r="A14" s="41"/>
      <c r="B14" s="29"/>
      <c r="C14" s="418" t="s">
        <v>67</v>
      </c>
      <c r="D14" s="418"/>
      <c r="E14" s="418"/>
      <c r="F14" s="418"/>
      <c r="G14" s="418"/>
      <c r="H14" s="241">
        <f>SUM(H15:H25)</f>
        <v>10874509434.509998</v>
      </c>
      <c r="I14" s="241">
        <f>SUM(I15:I25)</f>
        <v>21367192970.970001</v>
      </c>
      <c r="J14" s="109"/>
    </row>
    <row r="15" spans="1:10" ht="15" customHeight="1" x14ac:dyDescent="0.2">
      <c r="A15" s="41"/>
      <c r="B15" s="29"/>
      <c r="C15" s="90"/>
      <c r="D15" s="420" t="s">
        <v>85</v>
      </c>
      <c r="E15" s="420"/>
      <c r="F15" s="420"/>
      <c r="G15" s="420"/>
      <c r="H15" s="242">
        <v>720438706</v>
      </c>
      <c r="I15" s="242">
        <v>1527438899.04</v>
      </c>
      <c r="J15" s="109"/>
    </row>
    <row r="16" spans="1:10" ht="15" customHeight="1" x14ac:dyDescent="0.2">
      <c r="A16" s="41"/>
      <c r="B16" s="29"/>
      <c r="C16" s="90"/>
      <c r="D16" s="420" t="s">
        <v>197</v>
      </c>
      <c r="E16" s="420"/>
      <c r="F16" s="420"/>
      <c r="G16" s="420"/>
      <c r="H16" s="242">
        <v>0</v>
      </c>
      <c r="I16" s="242">
        <v>0</v>
      </c>
      <c r="J16" s="109"/>
    </row>
    <row r="17" spans="1:10" ht="15" customHeight="1" x14ac:dyDescent="0.2">
      <c r="A17" s="41"/>
      <c r="B17" s="29"/>
      <c r="C17" s="179"/>
      <c r="D17" s="420" t="s">
        <v>177</v>
      </c>
      <c r="E17" s="420"/>
      <c r="F17" s="420"/>
      <c r="G17" s="420"/>
      <c r="H17" s="242">
        <v>0</v>
      </c>
      <c r="I17" s="242">
        <v>0</v>
      </c>
      <c r="J17" s="109"/>
    </row>
    <row r="18" spans="1:10" ht="15" customHeight="1" x14ac:dyDescent="0.2">
      <c r="A18" s="41"/>
      <c r="B18" s="29"/>
      <c r="C18" s="179"/>
      <c r="D18" s="420" t="s">
        <v>91</v>
      </c>
      <c r="E18" s="420"/>
      <c r="F18" s="420"/>
      <c r="G18" s="420"/>
      <c r="H18" s="242">
        <v>327725081.06</v>
      </c>
      <c r="I18" s="242">
        <v>364521805.12</v>
      </c>
      <c r="J18" s="109"/>
    </row>
    <row r="19" spans="1:10" ht="15" customHeight="1" x14ac:dyDescent="0.2">
      <c r="A19" s="41"/>
      <c r="B19" s="29"/>
      <c r="C19" s="179"/>
      <c r="D19" s="420" t="s">
        <v>92</v>
      </c>
      <c r="E19" s="420"/>
      <c r="F19" s="420"/>
      <c r="G19" s="420"/>
      <c r="H19" s="242">
        <v>50659547.810000002</v>
      </c>
      <c r="I19" s="242">
        <v>63238686.409999996</v>
      </c>
      <c r="J19" s="109"/>
    </row>
    <row r="20" spans="1:10" ht="15" customHeight="1" x14ac:dyDescent="0.2">
      <c r="A20" s="41"/>
      <c r="B20" s="29"/>
      <c r="C20" s="179"/>
      <c r="D20" s="420" t="s">
        <v>93</v>
      </c>
      <c r="E20" s="420"/>
      <c r="F20" s="420"/>
      <c r="G20" s="420"/>
      <c r="H20" s="242">
        <v>175928923.50999999</v>
      </c>
      <c r="I20" s="242">
        <v>1054865122.08</v>
      </c>
      <c r="J20" s="109"/>
    </row>
    <row r="21" spans="1:10" ht="15" customHeight="1" x14ac:dyDescent="0.2">
      <c r="A21" s="41"/>
      <c r="B21" s="29"/>
      <c r="C21" s="179"/>
      <c r="D21" s="420" t="s">
        <v>95</v>
      </c>
      <c r="E21" s="420"/>
      <c r="F21" s="420"/>
      <c r="G21" s="420"/>
      <c r="H21" s="242">
        <v>0</v>
      </c>
      <c r="I21" s="242">
        <v>0</v>
      </c>
      <c r="J21" s="109"/>
    </row>
    <row r="22" spans="1:10" ht="28.5" customHeight="1" x14ac:dyDescent="0.2">
      <c r="A22" s="41"/>
      <c r="B22" s="29"/>
      <c r="C22" s="179"/>
      <c r="D22" s="420" t="s">
        <v>97</v>
      </c>
      <c r="E22" s="420"/>
      <c r="F22" s="420"/>
      <c r="G22" s="420"/>
      <c r="H22" s="242">
        <v>6037927</v>
      </c>
      <c r="I22" s="242">
        <v>17215914</v>
      </c>
      <c r="J22" s="109"/>
    </row>
    <row r="23" spans="1:10" ht="15" customHeight="1" x14ac:dyDescent="0.2">
      <c r="A23" s="41"/>
      <c r="B23" s="29"/>
      <c r="C23" s="179"/>
      <c r="D23" s="420" t="s">
        <v>102</v>
      </c>
      <c r="E23" s="420"/>
      <c r="F23" s="420"/>
      <c r="G23" s="420"/>
      <c r="H23" s="242">
        <v>9593697512.1299992</v>
      </c>
      <c r="I23" s="242">
        <v>18339912544.310001</v>
      </c>
      <c r="J23" s="109"/>
    </row>
    <row r="24" spans="1:10" ht="15" customHeight="1" x14ac:dyDescent="0.2">
      <c r="A24" s="41"/>
      <c r="B24" s="29"/>
      <c r="C24" s="179"/>
      <c r="D24" s="420" t="s">
        <v>198</v>
      </c>
      <c r="E24" s="420"/>
      <c r="F24" s="420"/>
      <c r="G24" s="420"/>
      <c r="H24" s="242">
        <v>0</v>
      </c>
      <c r="I24" s="242">
        <v>0</v>
      </c>
      <c r="J24" s="109"/>
    </row>
    <row r="25" spans="1:10" ht="15" customHeight="1" x14ac:dyDescent="0.2">
      <c r="A25" s="41"/>
      <c r="B25" s="29"/>
      <c r="C25" s="179"/>
      <c r="D25" s="420" t="s">
        <v>199</v>
      </c>
      <c r="E25" s="420"/>
      <c r="F25" s="420"/>
      <c r="G25" s="110"/>
      <c r="H25" s="242">
        <v>21737</v>
      </c>
      <c r="I25" s="242">
        <v>0.01</v>
      </c>
      <c r="J25" s="109"/>
    </row>
    <row r="26" spans="1:10" ht="4.5" customHeight="1" x14ac:dyDescent="0.2">
      <c r="A26" s="41"/>
      <c r="B26" s="29"/>
      <c r="C26" s="90"/>
      <c r="D26" s="29"/>
      <c r="E26" s="29"/>
      <c r="F26" s="90"/>
      <c r="G26" s="90"/>
      <c r="H26" s="240"/>
      <c r="I26" s="240"/>
      <c r="J26" s="109"/>
    </row>
    <row r="27" spans="1:10" ht="15" customHeight="1" x14ac:dyDescent="0.2">
      <c r="A27" s="41"/>
      <c r="B27" s="29"/>
      <c r="C27" s="418" t="s">
        <v>68</v>
      </c>
      <c r="D27" s="418"/>
      <c r="E27" s="418"/>
      <c r="F27" s="418"/>
      <c r="G27" s="418"/>
      <c r="H27" s="241">
        <f>SUM(H28:H46)</f>
        <v>9312606941.4799995</v>
      </c>
      <c r="I27" s="241">
        <f>SUM(I28:I46)</f>
        <v>20317962088.23</v>
      </c>
      <c r="J27" s="109"/>
    </row>
    <row r="28" spans="1:10" ht="15" customHeight="1" x14ac:dyDescent="0.2">
      <c r="A28" s="41"/>
      <c r="B28" s="29"/>
      <c r="C28" s="180"/>
      <c r="D28" s="420" t="s">
        <v>180</v>
      </c>
      <c r="E28" s="420"/>
      <c r="F28" s="420"/>
      <c r="G28" s="420"/>
      <c r="H28" s="242">
        <v>2586648100.5999999</v>
      </c>
      <c r="I28" s="242">
        <v>5880749526.5100002</v>
      </c>
      <c r="J28" s="109"/>
    </row>
    <row r="29" spans="1:10" ht="15" customHeight="1" x14ac:dyDescent="0.2">
      <c r="A29" s="41"/>
      <c r="B29" s="29"/>
      <c r="C29" s="180"/>
      <c r="D29" s="420" t="s">
        <v>88</v>
      </c>
      <c r="E29" s="420"/>
      <c r="F29" s="420"/>
      <c r="G29" s="420"/>
      <c r="H29" s="242">
        <v>248479354.44</v>
      </c>
      <c r="I29" s="242">
        <v>582089904.44000006</v>
      </c>
      <c r="J29" s="109"/>
    </row>
    <row r="30" spans="1:10" ht="15" customHeight="1" x14ac:dyDescent="0.2">
      <c r="A30" s="41"/>
      <c r="B30" s="29"/>
      <c r="C30" s="180"/>
      <c r="D30" s="420" t="s">
        <v>90</v>
      </c>
      <c r="E30" s="420"/>
      <c r="F30" s="420"/>
      <c r="G30" s="420"/>
      <c r="H30" s="242">
        <v>755580482.42999995</v>
      </c>
      <c r="I30" s="242">
        <v>1917262459.5799999</v>
      </c>
      <c r="J30" s="109"/>
    </row>
    <row r="31" spans="1:10" ht="15" customHeight="1" x14ac:dyDescent="0.2">
      <c r="A31" s="41"/>
      <c r="B31" s="29"/>
      <c r="C31" s="90"/>
      <c r="D31" s="29"/>
      <c r="E31" s="29"/>
      <c r="F31" s="90"/>
      <c r="G31" s="90"/>
      <c r="H31" s="240"/>
      <c r="I31" s="240"/>
      <c r="J31" s="109"/>
    </row>
    <row r="32" spans="1:10" ht="15" customHeight="1" x14ac:dyDescent="0.2">
      <c r="A32" s="41"/>
      <c r="B32" s="29"/>
      <c r="C32" s="180"/>
      <c r="D32" s="420" t="s">
        <v>94</v>
      </c>
      <c r="E32" s="420"/>
      <c r="F32" s="420"/>
      <c r="G32" s="420"/>
      <c r="H32" s="242">
        <v>360020178.49000001</v>
      </c>
      <c r="I32" s="242">
        <v>707423542.55999994</v>
      </c>
      <c r="J32" s="109"/>
    </row>
    <row r="33" spans="1:10" ht="15" customHeight="1" x14ac:dyDescent="0.2">
      <c r="A33" s="41"/>
      <c r="B33" s="29"/>
      <c r="C33" s="180"/>
      <c r="D33" s="420" t="s">
        <v>183</v>
      </c>
      <c r="E33" s="420"/>
      <c r="F33" s="420"/>
      <c r="G33" s="420"/>
      <c r="H33" s="242">
        <v>3147399987.21</v>
      </c>
      <c r="I33" s="242">
        <v>6868221126.96</v>
      </c>
      <c r="J33" s="109"/>
    </row>
    <row r="34" spans="1:10" ht="15" customHeight="1" x14ac:dyDescent="0.2">
      <c r="A34" s="41"/>
      <c r="B34" s="29"/>
      <c r="C34" s="180"/>
      <c r="D34" s="420" t="s">
        <v>185</v>
      </c>
      <c r="E34" s="420"/>
      <c r="F34" s="420"/>
      <c r="G34" s="420"/>
      <c r="H34" s="242">
        <v>0</v>
      </c>
      <c r="I34" s="242">
        <v>0</v>
      </c>
      <c r="J34" s="109"/>
    </row>
    <row r="35" spans="1:10" ht="15" customHeight="1" x14ac:dyDescent="0.2">
      <c r="A35" s="41"/>
      <c r="B35" s="29"/>
      <c r="C35" s="180"/>
      <c r="D35" s="420" t="s">
        <v>99</v>
      </c>
      <c r="E35" s="420"/>
      <c r="F35" s="420"/>
      <c r="G35" s="420"/>
      <c r="H35" s="242">
        <v>138601035.61000001</v>
      </c>
      <c r="I35" s="242">
        <v>348719468.92000002</v>
      </c>
      <c r="J35" s="109"/>
    </row>
    <row r="36" spans="1:10" ht="15" customHeight="1" x14ac:dyDescent="0.2">
      <c r="A36" s="41"/>
      <c r="B36" s="29"/>
      <c r="C36" s="180"/>
      <c r="D36" s="420" t="s">
        <v>101</v>
      </c>
      <c r="E36" s="420"/>
      <c r="F36" s="420"/>
      <c r="G36" s="420"/>
      <c r="H36" s="242">
        <v>0</v>
      </c>
      <c r="I36" s="242">
        <v>0</v>
      </c>
      <c r="J36" s="109"/>
    </row>
    <row r="37" spans="1:10" ht="15" customHeight="1" x14ac:dyDescent="0.2">
      <c r="A37" s="41"/>
      <c r="B37" s="29"/>
      <c r="C37" s="180"/>
      <c r="D37" s="420" t="s">
        <v>103</v>
      </c>
      <c r="E37" s="420"/>
      <c r="F37" s="420"/>
      <c r="G37" s="420"/>
      <c r="H37" s="242">
        <v>69092280</v>
      </c>
      <c r="I37" s="242">
        <v>146124279</v>
      </c>
      <c r="J37" s="109"/>
    </row>
    <row r="38" spans="1:10" ht="15" customHeight="1" x14ac:dyDescent="0.2">
      <c r="A38" s="41"/>
      <c r="B38" s="29"/>
      <c r="C38" s="180"/>
      <c r="D38" s="420" t="s">
        <v>104</v>
      </c>
      <c r="E38" s="420"/>
      <c r="F38" s="420"/>
      <c r="G38" s="420"/>
      <c r="H38" s="242">
        <v>3169998</v>
      </c>
      <c r="I38" s="242">
        <v>9640194.8000000007</v>
      </c>
      <c r="J38" s="109"/>
    </row>
    <row r="39" spans="1:10" ht="15" customHeight="1" x14ac:dyDescent="0.2">
      <c r="A39" s="41"/>
      <c r="B39" s="29"/>
      <c r="C39" s="180"/>
      <c r="D39" s="420" t="s">
        <v>105</v>
      </c>
      <c r="E39" s="420"/>
      <c r="F39" s="420"/>
      <c r="G39" s="420"/>
      <c r="H39" s="242">
        <v>0</v>
      </c>
      <c r="I39" s="242">
        <v>0</v>
      </c>
      <c r="J39" s="109"/>
    </row>
    <row r="40" spans="1:10" ht="15" customHeight="1" x14ac:dyDescent="0.2">
      <c r="A40" s="41"/>
      <c r="B40" s="29"/>
      <c r="C40" s="180"/>
      <c r="D40" s="420" t="s">
        <v>107</v>
      </c>
      <c r="E40" s="420"/>
      <c r="F40" s="420"/>
      <c r="G40" s="420"/>
      <c r="H40" s="242">
        <v>0</v>
      </c>
      <c r="I40" s="242">
        <v>0</v>
      </c>
      <c r="J40" s="109"/>
    </row>
    <row r="41" spans="1:10" ht="5.25" customHeight="1" x14ac:dyDescent="0.2">
      <c r="A41" s="41"/>
      <c r="B41" s="29"/>
      <c r="C41" s="90"/>
      <c r="D41" s="29"/>
      <c r="E41" s="29"/>
      <c r="F41" s="90"/>
      <c r="G41" s="90"/>
      <c r="H41" s="240"/>
      <c r="I41" s="240"/>
      <c r="J41" s="109"/>
    </row>
    <row r="42" spans="1:10" ht="15" customHeight="1" x14ac:dyDescent="0.2">
      <c r="A42" s="41"/>
      <c r="B42" s="29"/>
      <c r="C42" s="180"/>
      <c r="D42" s="420" t="s">
        <v>187</v>
      </c>
      <c r="E42" s="420"/>
      <c r="F42" s="420"/>
      <c r="G42" s="420"/>
      <c r="H42" s="242">
        <v>967216220</v>
      </c>
      <c r="I42" s="242">
        <v>1932048881</v>
      </c>
      <c r="J42" s="109"/>
    </row>
    <row r="43" spans="1:10" ht="15" customHeight="1" x14ac:dyDescent="0.2">
      <c r="A43" s="41"/>
      <c r="B43" s="29"/>
      <c r="C43" s="180"/>
      <c r="D43" s="420" t="s">
        <v>140</v>
      </c>
      <c r="E43" s="420"/>
      <c r="F43" s="420"/>
      <c r="G43" s="420"/>
      <c r="H43" s="242">
        <v>648633738.36000001</v>
      </c>
      <c r="I43" s="242">
        <v>1073609125.22</v>
      </c>
      <c r="J43" s="109"/>
    </row>
    <row r="44" spans="1:10" ht="15" customHeight="1" x14ac:dyDescent="0.2">
      <c r="A44" s="41"/>
      <c r="B44" s="29"/>
      <c r="C44" s="180"/>
      <c r="D44" s="420" t="s">
        <v>114</v>
      </c>
      <c r="E44" s="420"/>
      <c r="F44" s="420"/>
      <c r="G44" s="420"/>
      <c r="H44" s="242">
        <v>387765566.33999997</v>
      </c>
      <c r="I44" s="242">
        <v>852073579.24000001</v>
      </c>
      <c r="J44" s="109"/>
    </row>
    <row r="45" spans="1:10" ht="15" customHeight="1" x14ac:dyDescent="0.2">
      <c r="A45" s="41"/>
      <c r="B45" s="29"/>
      <c r="C45" s="178"/>
      <c r="D45" s="178"/>
      <c r="E45" s="178"/>
      <c r="F45" s="178"/>
      <c r="G45" s="178"/>
      <c r="H45" s="240"/>
      <c r="I45" s="240"/>
      <c r="J45" s="109"/>
    </row>
    <row r="46" spans="1:10" ht="15" customHeight="1" x14ac:dyDescent="0.2">
      <c r="A46" s="41"/>
      <c r="B46" s="29"/>
      <c r="C46" s="180"/>
      <c r="D46" s="420" t="s">
        <v>200</v>
      </c>
      <c r="E46" s="420"/>
      <c r="F46" s="420"/>
      <c r="G46" s="420"/>
      <c r="H46" s="242">
        <v>0</v>
      </c>
      <c r="I46" s="242">
        <v>0</v>
      </c>
      <c r="J46" s="109"/>
    </row>
    <row r="47" spans="1:10" ht="5.25" customHeight="1" x14ac:dyDescent="0.2">
      <c r="A47" s="41"/>
      <c r="B47" s="29"/>
      <c r="C47" s="90"/>
      <c r="D47" s="29"/>
      <c r="E47" s="29"/>
      <c r="F47" s="90"/>
      <c r="G47" s="90"/>
      <c r="H47" s="240"/>
      <c r="I47" s="240"/>
      <c r="J47" s="109"/>
    </row>
    <row r="48" spans="1:10" s="184" customFormat="1" x14ac:dyDescent="0.2">
      <c r="A48" s="181"/>
      <c r="B48" s="182"/>
      <c r="C48" s="418" t="s">
        <v>189</v>
      </c>
      <c r="D48" s="418"/>
      <c r="E48" s="418"/>
      <c r="F48" s="418"/>
      <c r="G48" s="418"/>
      <c r="H48" s="243">
        <f>H14-H27</f>
        <v>1561902493.0299988</v>
      </c>
      <c r="I48" s="243">
        <f>I14-I27</f>
        <v>1049230882.7400017</v>
      </c>
      <c r="J48" s="278"/>
    </row>
    <row r="49" spans="1:10" s="184" customFormat="1" ht="6" customHeight="1" x14ac:dyDescent="0.2">
      <c r="A49" s="181"/>
      <c r="B49" s="182"/>
      <c r="C49" s="180"/>
      <c r="D49" s="180"/>
      <c r="E49" s="186"/>
      <c r="F49" s="180"/>
      <c r="G49" s="180"/>
      <c r="H49" s="243"/>
      <c r="I49" s="243"/>
      <c r="J49" s="278"/>
    </row>
    <row r="50" spans="1:10" s="184" customFormat="1" x14ac:dyDescent="0.2">
      <c r="A50" s="181"/>
      <c r="B50" s="182"/>
      <c r="C50" s="418" t="s">
        <v>176</v>
      </c>
      <c r="D50" s="418"/>
      <c r="E50" s="418"/>
      <c r="F50" s="418"/>
      <c r="G50" s="418"/>
      <c r="H50" s="240"/>
      <c r="I50" s="240"/>
      <c r="J50" s="40"/>
    </row>
    <row r="51" spans="1:10" s="184" customFormat="1" x14ac:dyDescent="0.2">
      <c r="A51" s="181"/>
      <c r="B51" s="182"/>
      <c r="C51" s="29"/>
      <c r="D51" s="90"/>
      <c r="E51" s="90"/>
      <c r="F51" s="90"/>
      <c r="G51" s="90"/>
      <c r="H51" s="240"/>
      <c r="I51" s="240"/>
      <c r="J51" s="40"/>
    </row>
    <row r="52" spans="1:10" s="184" customFormat="1" x14ac:dyDescent="0.2">
      <c r="A52" s="181"/>
      <c r="B52" s="182"/>
      <c r="C52" s="29"/>
      <c r="D52" s="418" t="s">
        <v>67</v>
      </c>
      <c r="E52" s="418"/>
      <c r="F52" s="418"/>
      <c r="G52" s="418"/>
      <c r="H52" s="241">
        <f>SUM(H53:H55)</f>
        <v>207341990.07000002</v>
      </c>
      <c r="I52" s="241">
        <f>SUM(I53:I55)</f>
        <v>206298872.90000001</v>
      </c>
      <c r="J52" s="40"/>
    </row>
    <row r="53" spans="1:10" s="184" customFormat="1" x14ac:dyDescent="0.2">
      <c r="A53" s="181"/>
      <c r="B53" s="182"/>
      <c r="C53" s="29"/>
      <c r="D53" s="28"/>
      <c r="E53" s="419" t="s">
        <v>33</v>
      </c>
      <c r="F53" s="419"/>
      <c r="G53" s="419"/>
      <c r="H53" s="242">
        <v>204213829.49000001</v>
      </c>
      <c r="I53" s="242">
        <v>193274712.84</v>
      </c>
      <c r="J53" s="40"/>
    </row>
    <row r="54" spans="1:10" s="184" customFormat="1" x14ac:dyDescent="0.2">
      <c r="A54" s="181"/>
      <c r="B54" s="182"/>
      <c r="C54" s="29"/>
      <c r="D54" s="28"/>
      <c r="E54" s="419" t="s">
        <v>35</v>
      </c>
      <c r="F54" s="419"/>
      <c r="G54" s="419"/>
      <c r="H54" s="242">
        <v>2972592.93</v>
      </c>
      <c r="I54" s="242">
        <v>11527390.369999999</v>
      </c>
      <c r="J54" s="40"/>
    </row>
    <row r="55" spans="1:10" s="184" customFormat="1" x14ac:dyDescent="0.2">
      <c r="A55" s="181"/>
      <c r="B55" s="182"/>
      <c r="C55" s="29"/>
      <c r="D55" s="178"/>
      <c r="E55" s="419" t="s">
        <v>201</v>
      </c>
      <c r="F55" s="419"/>
      <c r="G55" s="419"/>
      <c r="H55" s="242">
        <v>155567.65</v>
      </c>
      <c r="I55" s="242">
        <v>1496769.69</v>
      </c>
      <c r="J55" s="40"/>
    </row>
    <row r="56" spans="1:10" s="184" customFormat="1" x14ac:dyDescent="0.2">
      <c r="A56" s="181"/>
      <c r="B56" s="182"/>
      <c r="C56" s="29"/>
      <c r="D56" s="178"/>
      <c r="E56" s="16"/>
      <c r="F56" s="16"/>
      <c r="G56" s="16"/>
      <c r="H56" s="232"/>
      <c r="I56" s="232"/>
      <c r="J56" s="40"/>
    </row>
    <row r="57" spans="1:10" s="184" customFormat="1" x14ac:dyDescent="0.2">
      <c r="A57" s="181"/>
      <c r="B57" s="182"/>
      <c r="C57" s="29"/>
      <c r="D57" s="180" t="s">
        <v>68</v>
      </c>
      <c r="E57" s="180"/>
      <c r="F57" s="180"/>
      <c r="G57" s="180"/>
      <c r="H57" s="241">
        <f>SUM(H58:H60)</f>
        <v>403747348.29000002</v>
      </c>
      <c r="I57" s="241">
        <f>SUM(I58:I60)</f>
        <v>1119163531.29</v>
      </c>
      <c r="J57" s="40"/>
    </row>
    <row r="58" spans="1:10" s="184" customFormat="1" x14ac:dyDescent="0.2">
      <c r="A58" s="181"/>
      <c r="B58" s="182"/>
      <c r="C58" s="29"/>
      <c r="D58" s="178"/>
      <c r="E58" s="179" t="s">
        <v>33</v>
      </c>
      <c r="F58" s="179"/>
      <c r="G58" s="179"/>
      <c r="H58" s="242">
        <v>379001701.91000003</v>
      </c>
      <c r="I58" s="242">
        <v>974003094.99000001</v>
      </c>
      <c r="J58" s="40"/>
    </row>
    <row r="59" spans="1:10" s="184" customFormat="1" x14ac:dyDescent="0.2">
      <c r="A59" s="181"/>
      <c r="B59" s="182"/>
      <c r="C59" s="29"/>
      <c r="D59" s="178"/>
      <c r="E59" s="419" t="s">
        <v>35</v>
      </c>
      <c r="F59" s="419"/>
      <c r="G59" s="419"/>
      <c r="H59" s="242">
        <v>21781144.210000001</v>
      </c>
      <c r="I59" s="242">
        <v>140136116.44999999</v>
      </c>
      <c r="J59" s="40"/>
    </row>
    <row r="60" spans="1:10" s="184" customFormat="1" x14ac:dyDescent="0.2">
      <c r="A60" s="181"/>
      <c r="B60" s="182"/>
      <c r="C60" s="29"/>
      <c r="D60" s="28"/>
      <c r="E60" s="419" t="s">
        <v>202</v>
      </c>
      <c r="F60" s="419"/>
      <c r="G60" s="419"/>
      <c r="H60" s="242">
        <v>2964502.17</v>
      </c>
      <c r="I60" s="242">
        <v>5024319.8499999996</v>
      </c>
      <c r="J60" s="40"/>
    </row>
    <row r="61" spans="1:10" s="184" customFormat="1" x14ac:dyDescent="0.2">
      <c r="A61" s="181"/>
      <c r="B61" s="182"/>
      <c r="C61" s="29"/>
      <c r="D61" s="418" t="s">
        <v>178</v>
      </c>
      <c r="E61" s="418"/>
      <c r="F61" s="418"/>
      <c r="G61" s="418"/>
      <c r="H61" s="241">
        <f>H52-H57</f>
        <v>-196405358.22</v>
      </c>
      <c r="I61" s="241">
        <f>I52-I57</f>
        <v>-912864658.38999999</v>
      </c>
      <c r="J61" s="40"/>
    </row>
    <row r="62" spans="1:10" s="184" customFormat="1" ht="6.75" customHeight="1" x14ac:dyDescent="0.2">
      <c r="A62" s="181"/>
      <c r="B62" s="182"/>
      <c r="C62" s="29"/>
      <c r="D62" s="16"/>
      <c r="E62" s="16"/>
      <c r="F62" s="16"/>
      <c r="G62" s="16"/>
      <c r="H62" s="232"/>
      <c r="I62" s="232"/>
      <c r="J62" s="40"/>
    </row>
    <row r="63" spans="1:10" s="184" customFormat="1" ht="5.25" customHeight="1" x14ac:dyDescent="0.2">
      <c r="A63" s="181"/>
      <c r="B63" s="182"/>
      <c r="C63" s="28"/>
      <c r="D63" s="16"/>
      <c r="E63" s="16"/>
      <c r="F63" s="16"/>
      <c r="G63" s="16"/>
      <c r="H63" s="232"/>
      <c r="I63" s="232"/>
      <c r="J63" s="40"/>
    </row>
    <row r="64" spans="1:10" s="184" customFormat="1" x14ac:dyDescent="0.2">
      <c r="A64" s="181"/>
      <c r="B64" s="182"/>
      <c r="C64" s="418" t="s">
        <v>179</v>
      </c>
      <c r="D64" s="418"/>
      <c r="E64" s="418"/>
      <c r="F64" s="418"/>
      <c r="G64" s="418"/>
      <c r="H64" s="211"/>
      <c r="I64" s="211"/>
      <c r="J64" s="40"/>
    </row>
    <row r="65" spans="1:10" s="184" customFormat="1" ht="6.75" customHeight="1" x14ac:dyDescent="0.2">
      <c r="A65" s="181"/>
      <c r="B65" s="182"/>
      <c r="C65" s="29"/>
      <c r="D65" s="90"/>
      <c r="E65" s="29"/>
      <c r="F65" s="110"/>
      <c r="G65" s="110"/>
      <c r="H65" s="240"/>
      <c r="I65" s="240"/>
      <c r="J65" s="40"/>
    </row>
    <row r="66" spans="1:10" s="184" customFormat="1" x14ac:dyDescent="0.2">
      <c r="A66" s="181"/>
      <c r="B66" s="182"/>
      <c r="C66" s="29"/>
      <c r="D66" s="180" t="s">
        <v>67</v>
      </c>
      <c r="E66" s="180"/>
      <c r="F66" s="180"/>
      <c r="G66" s="180"/>
      <c r="H66" s="241">
        <f>H67+H70</f>
        <v>26220526333.82</v>
      </c>
      <c r="I66" s="241">
        <f>I67+I70</f>
        <v>58704906335.510002</v>
      </c>
      <c r="J66" s="40"/>
    </row>
    <row r="67" spans="1:10" s="184" customFormat="1" x14ac:dyDescent="0.2">
      <c r="A67" s="181"/>
      <c r="B67" s="182"/>
      <c r="C67" s="28"/>
      <c r="D67" s="28"/>
      <c r="E67" s="179" t="s">
        <v>181</v>
      </c>
      <c r="F67" s="179"/>
      <c r="G67" s="179"/>
      <c r="H67" s="242">
        <f>SUM(H68:H69)</f>
        <v>-6078078.9900000002</v>
      </c>
      <c r="I67" s="242">
        <f>SUM(I68:I69)</f>
        <v>-11022238.199999999</v>
      </c>
      <c r="J67" s="40"/>
    </row>
    <row r="68" spans="1:10" s="184" customFormat="1" x14ac:dyDescent="0.2">
      <c r="A68" s="181"/>
      <c r="B68" s="182"/>
      <c r="C68" s="29"/>
      <c r="D68" s="180"/>
      <c r="E68" s="179" t="s">
        <v>182</v>
      </c>
      <c r="F68" s="179"/>
      <c r="G68" s="179"/>
      <c r="H68" s="242">
        <v>-6078078.9900000002</v>
      </c>
      <c r="I68" s="242">
        <v>-11022238.199999999</v>
      </c>
      <c r="J68" s="40"/>
    </row>
    <row r="69" spans="1:10" s="184" customFormat="1" x14ac:dyDescent="0.2">
      <c r="A69" s="181"/>
      <c r="B69" s="182"/>
      <c r="C69" s="29"/>
      <c r="D69" s="180"/>
      <c r="E69" s="179" t="s">
        <v>184</v>
      </c>
      <c r="F69" s="179"/>
      <c r="G69" s="179"/>
      <c r="H69" s="242">
        <v>0</v>
      </c>
      <c r="I69" s="242">
        <v>0</v>
      </c>
      <c r="J69" s="40"/>
    </row>
    <row r="70" spans="1:10" s="184" customFormat="1" x14ac:dyDescent="0.2">
      <c r="A70" s="181"/>
      <c r="B70" s="182"/>
      <c r="C70" s="29"/>
      <c r="D70" s="180"/>
      <c r="E70" s="419" t="s">
        <v>203</v>
      </c>
      <c r="F70" s="419"/>
      <c r="G70" s="419"/>
      <c r="H70" s="242">
        <v>26226604412.810001</v>
      </c>
      <c r="I70" s="242">
        <v>58715928573.709999</v>
      </c>
      <c r="J70" s="40"/>
    </row>
    <row r="71" spans="1:10" s="184" customFormat="1" x14ac:dyDescent="0.2">
      <c r="A71" s="181"/>
      <c r="B71" s="182"/>
      <c r="C71" s="29"/>
      <c r="D71" s="178"/>
      <c r="E71" s="16"/>
      <c r="F71" s="16"/>
      <c r="G71" s="16"/>
      <c r="H71" s="232"/>
      <c r="I71" s="232"/>
      <c r="J71" s="40"/>
    </row>
    <row r="72" spans="1:10" s="184" customFormat="1" x14ac:dyDescent="0.2">
      <c r="A72" s="181"/>
      <c r="B72" s="182"/>
      <c r="C72" s="29"/>
      <c r="D72" s="180" t="s">
        <v>68</v>
      </c>
      <c r="E72" s="180"/>
      <c r="F72" s="180"/>
      <c r="G72" s="180"/>
      <c r="H72" s="241">
        <f>H73+H76</f>
        <v>26841541225.450001</v>
      </c>
      <c r="I72" s="241">
        <f>I73+I76</f>
        <v>59784274637.500008</v>
      </c>
      <c r="J72" s="40"/>
    </row>
    <row r="73" spans="1:10" s="184" customFormat="1" x14ac:dyDescent="0.2">
      <c r="A73" s="181"/>
      <c r="B73" s="182"/>
      <c r="C73" s="29"/>
      <c r="D73" s="28"/>
      <c r="E73" s="179" t="s">
        <v>186</v>
      </c>
      <c r="F73" s="179"/>
      <c r="G73" s="179"/>
      <c r="H73" s="242">
        <f>SUM(H74:H75)</f>
        <v>54096730.899999999</v>
      </c>
      <c r="I73" s="242">
        <f>SUM(I74:I75)</f>
        <v>79606848.120000005</v>
      </c>
      <c r="J73" s="40"/>
    </row>
    <row r="74" spans="1:10" s="184" customFormat="1" x14ac:dyDescent="0.2">
      <c r="A74" s="181"/>
      <c r="B74" s="182"/>
      <c r="C74" s="29"/>
      <c r="D74" s="180"/>
      <c r="E74" s="179" t="s">
        <v>182</v>
      </c>
      <c r="F74" s="179"/>
      <c r="G74" s="179"/>
      <c r="H74" s="242">
        <v>54096730.899999999</v>
      </c>
      <c r="I74" s="242">
        <v>79606848.120000005</v>
      </c>
      <c r="J74" s="40"/>
    </row>
    <row r="75" spans="1:10" s="184" customFormat="1" x14ac:dyDescent="0.2">
      <c r="A75" s="181"/>
      <c r="B75" s="182"/>
      <c r="C75" s="28"/>
      <c r="D75" s="180"/>
      <c r="E75" s="179" t="s">
        <v>184</v>
      </c>
      <c r="F75" s="179"/>
      <c r="G75" s="179"/>
      <c r="H75" s="242">
        <v>0</v>
      </c>
      <c r="I75" s="242">
        <v>0</v>
      </c>
      <c r="J75" s="40"/>
    </row>
    <row r="76" spans="1:10" s="184" customFormat="1" x14ac:dyDescent="0.2">
      <c r="A76" s="181"/>
      <c r="B76" s="182"/>
      <c r="C76" s="29"/>
      <c r="D76" s="180"/>
      <c r="E76" s="419" t="s">
        <v>204</v>
      </c>
      <c r="F76" s="419"/>
      <c r="G76" s="419"/>
      <c r="H76" s="242">
        <v>26787444494.549999</v>
      </c>
      <c r="I76" s="242">
        <v>59704667789.380005</v>
      </c>
      <c r="J76" s="40"/>
    </row>
    <row r="77" spans="1:10" s="184" customFormat="1" x14ac:dyDescent="0.2">
      <c r="A77" s="181"/>
      <c r="B77" s="182"/>
      <c r="C77" s="29"/>
      <c r="D77" s="178"/>
      <c r="E77" s="16"/>
      <c r="F77" s="16"/>
      <c r="G77" s="16"/>
      <c r="H77" s="232"/>
      <c r="I77" s="232"/>
      <c r="J77" s="40"/>
    </row>
    <row r="78" spans="1:10" s="184" customFormat="1" x14ac:dyDescent="0.2">
      <c r="A78" s="181"/>
      <c r="B78" s="182"/>
      <c r="C78" s="29"/>
      <c r="D78" s="418" t="s">
        <v>188</v>
      </c>
      <c r="E78" s="418"/>
      <c r="F78" s="418"/>
      <c r="G78" s="418"/>
      <c r="H78" s="241">
        <f>H66-H72</f>
        <v>-621014891.63000107</v>
      </c>
      <c r="I78" s="241">
        <f>I66-I72</f>
        <v>-1079368301.9900055</v>
      </c>
      <c r="J78" s="40"/>
    </row>
    <row r="79" spans="1:10" s="184" customFormat="1" x14ac:dyDescent="0.2">
      <c r="A79" s="181"/>
      <c r="B79" s="182"/>
      <c r="C79" s="29"/>
      <c r="D79" s="16"/>
      <c r="E79" s="16"/>
      <c r="F79" s="16"/>
      <c r="G79" s="16"/>
      <c r="H79" s="232"/>
      <c r="I79" s="232"/>
      <c r="J79" s="40"/>
    </row>
    <row r="80" spans="1:10" s="184" customFormat="1" ht="0.75" customHeight="1" x14ac:dyDescent="0.2">
      <c r="A80" s="181"/>
      <c r="B80" s="182"/>
      <c r="C80" s="29"/>
      <c r="D80" s="16"/>
      <c r="E80" s="16"/>
      <c r="F80" s="16"/>
      <c r="G80" s="16"/>
      <c r="H80" s="232"/>
      <c r="I80" s="232"/>
      <c r="J80" s="40"/>
    </row>
    <row r="81" spans="1:13" s="184" customFormat="1" x14ac:dyDescent="0.2">
      <c r="A81" s="181"/>
      <c r="B81" s="182"/>
      <c r="C81" s="421" t="s">
        <v>190</v>
      </c>
      <c r="D81" s="421"/>
      <c r="E81" s="421"/>
      <c r="F81" s="421"/>
      <c r="G81" s="421"/>
      <c r="H81" s="243">
        <f>H48+H61+H78</f>
        <v>744482243.17999768</v>
      </c>
      <c r="I81" s="243">
        <f>I48+I61+I78</f>
        <v>-943002077.6400038</v>
      </c>
      <c r="J81" s="40"/>
    </row>
    <row r="82" spans="1:13" s="184" customFormat="1" ht="10.5" customHeight="1" x14ac:dyDescent="0.2">
      <c r="A82" s="181"/>
      <c r="B82" s="182"/>
      <c r="C82" s="16"/>
      <c r="D82" s="16"/>
      <c r="E82" s="16"/>
      <c r="F82" s="16"/>
      <c r="G82" s="16"/>
      <c r="H82" s="232"/>
      <c r="I82" s="232"/>
      <c r="J82" s="40"/>
      <c r="M82" s="281"/>
    </row>
    <row r="83" spans="1:13" s="184" customFormat="1" hidden="1" x14ac:dyDescent="0.2">
      <c r="A83" s="181"/>
      <c r="B83" s="182"/>
      <c r="C83" s="16"/>
      <c r="D83" s="16"/>
      <c r="E83" s="16"/>
      <c r="F83" s="16"/>
      <c r="G83" s="16"/>
      <c r="H83" s="232"/>
      <c r="I83" s="232"/>
      <c r="J83" s="40"/>
    </row>
    <row r="84" spans="1:13" s="184" customFormat="1" hidden="1" x14ac:dyDescent="0.2">
      <c r="A84" s="181"/>
      <c r="B84" s="182"/>
      <c r="C84" s="16"/>
      <c r="D84" s="16"/>
      <c r="E84" s="16"/>
      <c r="F84" s="16"/>
      <c r="G84" s="16"/>
      <c r="H84" s="232"/>
      <c r="I84" s="232"/>
      <c r="J84" s="40"/>
    </row>
    <row r="85" spans="1:13" s="184" customFormat="1" x14ac:dyDescent="0.2">
      <c r="A85" s="181"/>
      <c r="B85" s="182"/>
      <c r="C85" s="421" t="s">
        <v>205</v>
      </c>
      <c r="D85" s="421"/>
      <c r="E85" s="421"/>
      <c r="F85" s="421"/>
      <c r="G85" s="421"/>
      <c r="H85" s="243">
        <f>+I86</f>
        <v>1213303171.04</v>
      </c>
      <c r="I85" s="243">
        <v>2156305248.6800036</v>
      </c>
      <c r="J85" s="40"/>
      <c r="L85" s="276" t="str">
        <f>IF(H85=ESF!E18,"","ERROR")</f>
        <v/>
      </c>
      <c r="M85" s="283"/>
    </row>
    <row r="86" spans="1:13" s="184" customFormat="1" x14ac:dyDescent="0.2">
      <c r="A86" s="181"/>
      <c r="B86" s="182"/>
      <c r="C86" s="421" t="s">
        <v>206</v>
      </c>
      <c r="D86" s="421"/>
      <c r="E86" s="421"/>
      <c r="F86" s="421"/>
      <c r="G86" s="421"/>
      <c r="H86" s="243">
        <f>+H85+H81</f>
        <v>1957785414.2199976</v>
      </c>
      <c r="I86" s="243">
        <f>+I85+I81</f>
        <v>1213303171.04</v>
      </c>
      <c r="J86" s="183"/>
      <c r="L86" s="276" t="str">
        <f>IF(H86=ESF!D18,"","ERROR")</f>
        <v/>
      </c>
      <c r="M86" s="283"/>
    </row>
    <row r="87" spans="1:13" s="184" customFormat="1" ht="3" customHeight="1" x14ac:dyDescent="0.2">
      <c r="A87" s="181"/>
      <c r="B87" s="182"/>
      <c r="H87" s="244"/>
      <c r="I87" s="244"/>
      <c r="J87" s="183"/>
    </row>
    <row r="88" spans="1:13" s="184" customFormat="1" hidden="1" x14ac:dyDescent="0.2">
      <c r="A88" s="181"/>
      <c r="B88" s="182"/>
      <c r="C88" s="186"/>
      <c r="D88" s="186"/>
      <c r="E88" s="186"/>
      <c r="F88" s="186"/>
      <c r="G88" s="186"/>
      <c r="H88" s="243"/>
      <c r="I88" s="243"/>
      <c r="J88" s="278"/>
    </row>
    <row r="89" spans="1:13" s="184" customFormat="1" hidden="1" x14ac:dyDescent="0.2">
      <c r="A89" s="181"/>
      <c r="B89" s="182"/>
      <c r="C89" s="186"/>
      <c r="D89" s="186"/>
      <c r="E89" s="186"/>
      <c r="F89" s="186"/>
      <c r="G89" s="186"/>
      <c r="H89" s="243"/>
      <c r="I89" s="243"/>
      <c r="J89" s="278"/>
    </row>
    <row r="90" spans="1:13" ht="14.25" customHeight="1" x14ac:dyDescent="0.2">
      <c r="A90" s="57"/>
      <c r="B90" s="58"/>
      <c r="C90" s="185"/>
      <c r="D90" s="185"/>
      <c r="E90" s="185"/>
      <c r="F90" s="185"/>
      <c r="G90" s="185"/>
      <c r="H90" s="245"/>
      <c r="I90" s="245"/>
      <c r="J90" s="190"/>
    </row>
    <row r="91" spans="1:13" ht="8.25" customHeight="1" x14ac:dyDescent="0.2">
      <c r="A91" s="29"/>
      <c r="J91" s="29"/>
    </row>
    <row r="92" spans="1:13" ht="6" customHeight="1" x14ac:dyDescent="0.2">
      <c r="A92" s="29"/>
      <c r="J92" s="29"/>
    </row>
    <row r="93" spans="1:13" ht="15" customHeight="1" x14ac:dyDescent="0.2">
      <c r="A93" s="28"/>
      <c r="B93" s="43" t="s">
        <v>238</v>
      </c>
      <c r="C93" s="43"/>
      <c r="D93" s="43"/>
      <c r="E93" s="43"/>
      <c r="F93" s="43"/>
      <c r="G93" s="43"/>
      <c r="H93" s="200"/>
      <c r="I93" s="200"/>
      <c r="J93" s="43"/>
    </row>
    <row r="94" spans="1:13" ht="22.5" customHeight="1" x14ac:dyDescent="0.2">
      <c r="A94" s="28"/>
      <c r="B94" s="43"/>
      <c r="C94" s="61"/>
      <c r="D94" s="62"/>
      <c r="E94" s="62"/>
      <c r="F94" s="62"/>
      <c r="G94" s="28"/>
      <c r="H94" s="247"/>
      <c r="I94" s="234"/>
      <c r="J94" s="62"/>
    </row>
    <row r="95" spans="1:13" ht="29.25" customHeight="1" x14ac:dyDescent="0.2">
      <c r="A95" s="28"/>
      <c r="B95" s="16"/>
      <c r="C95" s="43"/>
      <c r="D95" s="284"/>
      <c r="E95" s="208"/>
      <c r="F95" s="236"/>
      <c r="G95" s="236"/>
      <c r="H95" s="398"/>
      <c r="I95" s="398"/>
      <c r="J95" s="398"/>
      <c r="K95" s="62"/>
    </row>
    <row r="96" spans="1:13" ht="14.1" customHeight="1" x14ac:dyDescent="0.2">
      <c r="A96" s="28"/>
      <c r="B96" s="16"/>
      <c r="C96" s="19"/>
      <c r="D96" s="422"/>
      <c r="E96" s="422"/>
      <c r="F96" s="422"/>
      <c r="G96" s="289"/>
      <c r="H96" s="289"/>
      <c r="I96" s="289"/>
      <c r="J96" s="23"/>
    </row>
    <row r="97" spans="1:10" ht="14.1" customHeight="1" x14ac:dyDescent="0.2">
      <c r="A97" s="28"/>
      <c r="B97" s="16"/>
      <c r="C97" s="187"/>
      <c r="D97" s="393"/>
      <c r="E97" s="393"/>
      <c r="F97" s="393"/>
      <c r="G97" s="288"/>
      <c r="H97" s="289"/>
      <c r="I97" s="289"/>
      <c r="J97" s="23"/>
    </row>
    <row r="98" spans="1:10" x14ac:dyDescent="0.2">
      <c r="H98" s="24"/>
      <c r="J98" s="246"/>
    </row>
    <row r="99" spans="1:10" x14ac:dyDescent="0.2">
      <c r="H99" s="74"/>
      <c r="J99" s="246"/>
    </row>
    <row r="100" spans="1:10" x14ac:dyDescent="0.2">
      <c r="H100" s="74"/>
    </row>
  </sheetData>
  <sheetProtection formatCells="0" selectLockedCells="1"/>
  <mergeCells count="56">
    <mergeCell ref="D96:F96"/>
    <mergeCell ref="D1:J1"/>
    <mergeCell ref="H95:J95"/>
    <mergeCell ref="B6:D6"/>
    <mergeCell ref="D2:J2"/>
    <mergeCell ref="D3:J3"/>
    <mergeCell ref="D4:J4"/>
    <mergeCell ref="B9:F9"/>
    <mergeCell ref="B12:G12"/>
    <mergeCell ref="C50:G50"/>
    <mergeCell ref="C14:G14"/>
    <mergeCell ref="D52:G52"/>
    <mergeCell ref="D21:G21"/>
    <mergeCell ref="D20:G20"/>
    <mergeCell ref="E55:G55"/>
    <mergeCell ref="D22:G22"/>
    <mergeCell ref="D15:G15"/>
    <mergeCell ref="D36:G36"/>
    <mergeCell ref="D37:G37"/>
    <mergeCell ref="D38:G38"/>
    <mergeCell ref="D30:G30"/>
    <mergeCell ref="D23:G23"/>
    <mergeCell ref="D24:G24"/>
    <mergeCell ref="D25:F25"/>
    <mergeCell ref="D17:G17"/>
    <mergeCell ref="D18:G18"/>
    <mergeCell ref="D19:G19"/>
    <mergeCell ref="C81:G81"/>
    <mergeCell ref="C85:G85"/>
    <mergeCell ref="C86:G86"/>
    <mergeCell ref="D28:G28"/>
    <mergeCell ref="D29:G29"/>
    <mergeCell ref="E53:G53"/>
    <mergeCell ref="D32:G32"/>
    <mergeCell ref="D33:G33"/>
    <mergeCell ref="D34:G34"/>
    <mergeCell ref="D39:G39"/>
    <mergeCell ref="D40:G40"/>
    <mergeCell ref="D42:G42"/>
    <mergeCell ref="D35:G35"/>
    <mergeCell ref="D97:F97"/>
    <mergeCell ref="D78:G78"/>
    <mergeCell ref="E6:I6"/>
    <mergeCell ref="E76:G76"/>
    <mergeCell ref="D43:G43"/>
    <mergeCell ref="D44:G44"/>
    <mergeCell ref="D46:G46"/>
    <mergeCell ref="C48:G48"/>
    <mergeCell ref="E70:G70"/>
    <mergeCell ref="C64:G64"/>
    <mergeCell ref="E59:G59"/>
    <mergeCell ref="E60:G60"/>
    <mergeCell ref="D61:G61"/>
    <mergeCell ref="E54:G54"/>
    <mergeCell ref="D16:G16"/>
    <mergeCell ref="C27:G27"/>
  </mergeCells>
  <printOptions verticalCentered="1"/>
  <pageMargins left="1.1023622047244095" right="0" top="0" bottom="0" header="0" footer="0"/>
  <pageSetup scale="6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workbookViewId="0">
      <selection activeCell="D15" sqref="D15"/>
    </sheetView>
  </sheetViews>
  <sheetFormatPr baseColWidth="10" defaultRowHeight="12" x14ac:dyDescent="0.2"/>
  <cols>
    <col min="1" max="1" width="5.5703125" style="299" customWidth="1"/>
    <col min="2" max="2" width="41.42578125" style="299" customWidth="1"/>
    <col min="3" max="3" width="3.28515625" style="299" customWidth="1"/>
    <col min="4" max="4" width="17.140625" style="299" customWidth="1"/>
    <col min="5" max="6" width="16.7109375" style="299" bestFit="1" customWidth="1"/>
    <col min="7" max="7" width="11.42578125" style="299"/>
    <col min="8" max="8" width="15.85546875" style="299" bestFit="1" customWidth="1"/>
    <col min="9" max="9" width="11.42578125" style="299"/>
    <col min="10" max="10" width="13.42578125" style="310" bestFit="1" customWidth="1"/>
    <col min="11" max="16384" width="11.42578125" style="299"/>
  </cols>
  <sheetData>
    <row r="1" spans="1:8" x14ac:dyDescent="0.2">
      <c r="A1" s="16"/>
      <c r="B1" s="16"/>
      <c r="C1" s="16"/>
      <c r="D1" s="16"/>
      <c r="E1" s="16"/>
      <c r="F1" s="16"/>
    </row>
    <row r="2" spans="1:8" x14ac:dyDescent="0.2">
      <c r="A2" s="427" t="s">
        <v>217</v>
      </c>
      <c r="B2" s="427"/>
      <c r="C2" s="427"/>
      <c r="D2" s="427"/>
      <c r="E2" s="427"/>
      <c r="F2" s="427"/>
    </row>
    <row r="3" spans="1:8" x14ac:dyDescent="0.2">
      <c r="A3" s="428" t="s">
        <v>245</v>
      </c>
      <c r="B3" s="428"/>
      <c r="C3" s="428"/>
      <c r="D3" s="428"/>
      <c r="E3" s="428"/>
      <c r="F3" s="428"/>
    </row>
    <row r="4" spans="1:8" x14ac:dyDescent="0.2">
      <c r="A4" s="300"/>
      <c r="B4" s="300"/>
      <c r="C4" s="300"/>
      <c r="D4" s="300"/>
      <c r="E4" s="300"/>
      <c r="F4" s="300"/>
    </row>
    <row r="5" spans="1:8" x14ac:dyDescent="0.2">
      <c r="A5" s="300" t="s">
        <v>218</v>
      </c>
      <c r="B5" s="300"/>
      <c r="C5" s="300"/>
      <c r="D5" s="300"/>
      <c r="E5" s="300"/>
      <c r="F5" s="300"/>
    </row>
    <row r="6" spans="1:8" x14ac:dyDescent="0.2">
      <c r="A6" s="428"/>
      <c r="B6" s="428"/>
      <c r="C6" s="300"/>
      <c r="D6" s="300"/>
      <c r="E6" s="300"/>
      <c r="F6" s="300"/>
    </row>
    <row r="7" spans="1:8" x14ac:dyDescent="0.2">
      <c r="A7" s="16"/>
      <c r="B7" s="16"/>
      <c r="C7" s="16"/>
      <c r="D7" s="16"/>
      <c r="E7" s="16"/>
      <c r="F7" s="16"/>
    </row>
    <row r="8" spans="1:8" ht="13.5" x14ac:dyDescent="0.2">
      <c r="A8" s="424" t="s">
        <v>76</v>
      </c>
      <c r="B8" s="425"/>
      <c r="C8" s="429"/>
      <c r="D8" s="301" t="s">
        <v>219</v>
      </c>
      <c r="E8" s="301" t="s">
        <v>209</v>
      </c>
      <c r="F8" s="301" t="s">
        <v>220</v>
      </c>
    </row>
    <row r="9" spans="1:8" x14ac:dyDescent="0.2">
      <c r="A9" s="302"/>
      <c r="B9" s="303"/>
      <c r="C9" s="303"/>
      <c r="D9" s="304"/>
      <c r="E9" s="304"/>
      <c r="F9" s="304"/>
    </row>
    <row r="10" spans="1:8" x14ac:dyDescent="0.2">
      <c r="A10" s="430" t="s">
        <v>221</v>
      </c>
      <c r="B10" s="431"/>
      <c r="C10" s="305"/>
      <c r="D10" s="306">
        <f>+D11+D12</f>
        <v>18782532100</v>
      </c>
      <c r="E10" s="306">
        <f>E11+E12</f>
        <v>10874509434.51</v>
      </c>
      <c r="F10" s="306">
        <v>10871126568.51</v>
      </c>
    </row>
    <row r="11" spans="1:8" ht="25.5" x14ac:dyDescent="0.2">
      <c r="A11" s="307"/>
      <c r="B11" s="308" t="s">
        <v>222</v>
      </c>
      <c r="C11" s="308"/>
      <c r="D11" s="309">
        <f>19277532100-D30</f>
        <v>18782532100</v>
      </c>
      <c r="E11" s="309">
        <v>10874509434.51</v>
      </c>
      <c r="F11" s="309">
        <v>5261996561.3800001</v>
      </c>
      <c r="H11" s="310"/>
    </row>
    <row r="12" spans="1:8" ht="13.5" x14ac:dyDescent="0.2">
      <c r="A12" s="311"/>
      <c r="B12" s="312" t="s">
        <v>223</v>
      </c>
      <c r="C12" s="312"/>
      <c r="D12" s="313"/>
      <c r="E12" s="313"/>
      <c r="F12" s="313"/>
      <c r="H12" s="310"/>
    </row>
    <row r="13" spans="1:8" x14ac:dyDescent="0.2">
      <c r="A13" s="314"/>
      <c r="B13" s="315"/>
      <c r="C13" s="315"/>
      <c r="D13" s="316"/>
      <c r="E13" s="316"/>
      <c r="F13" s="316"/>
      <c r="H13" s="310"/>
    </row>
    <row r="14" spans="1:8" x14ac:dyDescent="0.2">
      <c r="A14" s="432" t="s">
        <v>224</v>
      </c>
      <c r="B14" s="433"/>
      <c r="C14" s="317"/>
      <c r="D14" s="318">
        <f>D15+D16</f>
        <v>19082279835</v>
      </c>
      <c r="E14" s="318">
        <f>E15+E16</f>
        <v>9874669992.2700005</v>
      </c>
      <c r="F14" s="318">
        <f>F15+F16</f>
        <v>9707358630.5699997</v>
      </c>
      <c r="H14" s="310"/>
    </row>
    <row r="15" spans="1:8" ht="13.5" x14ac:dyDescent="0.2">
      <c r="A15" s="307"/>
      <c r="B15" s="308" t="s">
        <v>225</v>
      </c>
      <c r="C15" s="308"/>
      <c r="D15" s="309">
        <f>19277532100-D24-D32</f>
        <v>19082279835</v>
      </c>
      <c r="E15" s="309">
        <f>9934844802.16-E24-E32</f>
        <v>9874669992.2700005</v>
      </c>
      <c r="F15" s="309">
        <f>9762472899.57-F24-F32</f>
        <v>9707358630.5699997</v>
      </c>
      <c r="H15" s="310"/>
    </row>
    <row r="16" spans="1:8" ht="13.5" x14ac:dyDescent="0.2">
      <c r="A16" s="311"/>
      <c r="B16" s="312" t="s">
        <v>226</v>
      </c>
      <c r="C16" s="312"/>
      <c r="D16" s="313"/>
      <c r="E16" s="313"/>
      <c r="F16" s="313"/>
      <c r="H16" s="310"/>
    </row>
    <row r="17" spans="1:12" x14ac:dyDescent="0.2">
      <c r="A17" s="319"/>
      <c r="B17" s="320"/>
      <c r="C17" s="320"/>
      <c r="D17" s="321"/>
      <c r="E17" s="321"/>
      <c r="F17" s="321"/>
      <c r="H17" s="310"/>
    </row>
    <row r="18" spans="1:12" x14ac:dyDescent="0.2">
      <c r="A18" s="432" t="s">
        <v>227</v>
      </c>
      <c r="B18" s="433"/>
      <c r="C18" s="317"/>
      <c r="D18" s="318">
        <f>D10-D14</f>
        <v>-299747735</v>
      </c>
      <c r="E18" s="318">
        <f>E10-E14</f>
        <v>999839442.23999977</v>
      </c>
      <c r="F18" s="318">
        <f>F10-F14</f>
        <v>1163767937.9400005</v>
      </c>
      <c r="H18" s="310"/>
    </row>
    <row r="19" spans="1:12" x14ac:dyDescent="0.2">
      <c r="A19" s="16"/>
      <c r="B19" s="16"/>
      <c r="C19" s="16"/>
      <c r="D19" s="16"/>
      <c r="E19" s="16"/>
      <c r="F19" s="16"/>
      <c r="H19" s="310"/>
    </row>
    <row r="20" spans="1:12" ht="13.5" x14ac:dyDescent="0.2">
      <c r="A20" s="424" t="s">
        <v>76</v>
      </c>
      <c r="B20" s="425"/>
      <c r="C20" s="426"/>
      <c r="D20" s="301" t="s">
        <v>219</v>
      </c>
      <c r="E20" s="301" t="s">
        <v>209</v>
      </c>
      <c r="F20" s="301" t="s">
        <v>220</v>
      </c>
    </row>
    <row r="21" spans="1:12" x14ac:dyDescent="0.2">
      <c r="A21" s="314"/>
      <c r="B21" s="315"/>
      <c r="C21" s="322"/>
      <c r="D21" s="323"/>
      <c r="E21" s="324"/>
      <c r="F21" s="324"/>
    </row>
    <row r="22" spans="1:12" x14ac:dyDescent="0.2">
      <c r="A22" s="432" t="s">
        <v>228</v>
      </c>
      <c r="B22" s="433"/>
      <c r="C22" s="317"/>
      <c r="D22" s="318">
        <f>D18</f>
        <v>-299747735</v>
      </c>
      <c r="E22" s="318">
        <f>E18</f>
        <v>999839442.23999977</v>
      </c>
      <c r="F22" s="318">
        <f>F18</f>
        <v>1163767937.9400005</v>
      </c>
    </row>
    <row r="23" spans="1:12" x14ac:dyDescent="0.2">
      <c r="A23" s="296"/>
      <c r="B23" s="295"/>
      <c r="C23" s="286"/>
      <c r="D23" s="325"/>
      <c r="E23" s="326"/>
      <c r="F23" s="326"/>
      <c r="H23" s="327"/>
    </row>
    <row r="24" spans="1:12" x14ac:dyDescent="0.2">
      <c r="A24" s="432" t="s">
        <v>229</v>
      </c>
      <c r="B24" s="433"/>
      <c r="C24" s="317"/>
      <c r="D24" s="313">
        <f>112933759+45000000</f>
        <v>157933759</v>
      </c>
      <c r="E24" s="313">
        <v>54096730.899999999</v>
      </c>
      <c r="F24" s="313">
        <v>49036190.009999998</v>
      </c>
    </row>
    <row r="25" spans="1:12" x14ac:dyDescent="0.2">
      <c r="A25" s="328"/>
      <c r="B25" s="298"/>
      <c r="C25" s="297"/>
      <c r="D25" s="325"/>
      <c r="E25" s="326"/>
      <c r="F25" s="326"/>
    </row>
    <row r="26" spans="1:12" x14ac:dyDescent="0.2">
      <c r="A26" s="432" t="s">
        <v>230</v>
      </c>
      <c r="B26" s="433"/>
      <c r="C26" s="317"/>
      <c r="D26" s="329">
        <f>+D22-D24</f>
        <v>-457681494</v>
      </c>
      <c r="E26" s="329">
        <f>E22-E24</f>
        <v>945742711.33999979</v>
      </c>
      <c r="F26" s="329">
        <f>F22-F24</f>
        <v>1114731747.9300005</v>
      </c>
    </row>
    <row r="27" spans="1:12" x14ac:dyDescent="0.2">
      <c r="A27" s="16"/>
      <c r="B27" s="16"/>
      <c r="C27" s="16"/>
      <c r="D27" s="16"/>
      <c r="E27" s="16"/>
      <c r="F27" s="16"/>
    </row>
    <row r="28" spans="1:12" ht="13.5" x14ac:dyDescent="0.2">
      <c r="A28" s="424" t="s">
        <v>76</v>
      </c>
      <c r="B28" s="425"/>
      <c r="C28" s="426"/>
      <c r="D28" s="301" t="s">
        <v>219</v>
      </c>
      <c r="E28" s="301" t="s">
        <v>209</v>
      </c>
      <c r="F28" s="301" t="s">
        <v>220</v>
      </c>
      <c r="K28" s="310"/>
      <c r="L28" s="310"/>
    </row>
    <row r="29" spans="1:12" x14ac:dyDescent="0.2">
      <c r="A29" s="314"/>
      <c r="B29" s="315"/>
      <c r="C29" s="315"/>
      <c r="D29" s="330"/>
      <c r="E29" s="330"/>
      <c r="F29" s="330"/>
      <c r="K29" s="310"/>
      <c r="L29" s="310"/>
    </row>
    <row r="30" spans="1:12" x14ac:dyDescent="0.2">
      <c r="A30" s="432" t="s">
        <v>231</v>
      </c>
      <c r="B30" s="433"/>
      <c r="C30" s="317"/>
      <c r="D30" s="313">
        <v>495000000</v>
      </c>
      <c r="E30" s="313">
        <v>0</v>
      </c>
      <c r="F30" s="313">
        <v>0</v>
      </c>
      <c r="K30" s="310"/>
      <c r="L30" s="310"/>
    </row>
    <row r="31" spans="1:12" x14ac:dyDescent="0.2">
      <c r="A31" s="296"/>
      <c r="B31" s="295"/>
      <c r="C31" s="295"/>
      <c r="D31" s="331"/>
      <c r="E31" s="331"/>
      <c r="F31" s="331"/>
      <c r="K31" s="310"/>
      <c r="L31" s="310"/>
    </row>
    <row r="32" spans="1:12" x14ac:dyDescent="0.2">
      <c r="A32" s="432" t="s">
        <v>232</v>
      </c>
      <c r="B32" s="433"/>
      <c r="C32" s="317"/>
      <c r="D32" s="313">
        <v>37318506</v>
      </c>
      <c r="E32" s="313">
        <v>6078078.9900000002</v>
      </c>
      <c r="F32" s="313">
        <v>6078078.9900000002</v>
      </c>
      <c r="K32" s="310"/>
      <c r="L32" s="310"/>
    </row>
    <row r="33" spans="1:12" x14ac:dyDescent="0.2">
      <c r="A33" s="328"/>
      <c r="B33" s="298"/>
      <c r="C33" s="298"/>
      <c r="D33" s="326"/>
      <c r="E33" s="326"/>
      <c r="F33" s="326"/>
      <c r="K33" s="310"/>
      <c r="L33" s="310"/>
    </row>
    <row r="34" spans="1:12" x14ac:dyDescent="0.2">
      <c r="A34" s="432" t="s">
        <v>233</v>
      </c>
      <c r="B34" s="433"/>
      <c r="C34" s="317"/>
      <c r="D34" s="329">
        <f>D30-D32</f>
        <v>457681494</v>
      </c>
      <c r="E34" s="329">
        <f>E30-E32</f>
        <v>-6078078.9900000002</v>
      </c>
      <c r="F34" s="329">
        <f>F30-F32</f>
        <v>-6078078.9900000002</v>
      </c>
      <c r="K34" s="310"/>
      <c r="L34" s="310"/>
    </row>
    <row r="35" spans="1:12" x14ac:dyDescent="0.2">
      <c r="A35" s="16"/>
      <c r="B35" s="16"/>
      <c r="C35" s="16"/>
      <c r="D35" s="16"/>
      <c r="E35" s="16"/>
      <c r="F35" s="16"/>
      <c r="K35" s="310"/>
      <c r="L35" s="310"/>
    </row>
    <row r="36" spans="1:12" s="332" customFormat="1" ht="42" customHeight="1" x14ac:dyDescent="0.2">
      <c r="A36" s="435" t="s">
        <v>234</v>
      </c>
      <c r="B36" s="435"/>
      <c r="C36" s="435"/>
      <c r="D36" s="435"/>
      <c r="E36" s="435"/>
      <c r="F36" s="435"/>
      <c r="J36" s="333"/>
      <c r="K36" s="333"/>
      <c r="L36" s="333"/>
    </row>
    <row r="37" spans="1:12" s="332" customFormat="1" ht="42.75" customHeight="1" x14ac:dyDescent="0.2">
      <c r="A37" s="435" t="s">
        <v>235</v>
      </c>
      <c r="B37" s="435"/>
      <c r="C37" s="435"/>
      <c r="D37" s="435"/>
      <c r="E37" s="435"/>
      <c r="F37" s="435"/>
      <c r="J37" s="333"/>
    </row>
    <row r="38" spans="1:12" s="332" customFormat="1" ht="18.75" customHeight="1" x14ac:dyDescent="0.2">
      <c r="A38" s="435" t="s">
        <v>236</v>
      </c>
      <c r="B38" s="435"/>
      <c r="C38" s="435"/>
      <c r="D38" s="435"/>
      <c r="E38" s="435"/>
      <c r="F38" s="435"/>
      <c r="J38" s="333"/>
    </row>
    <row r="39" spans="1:12" s="332" customFormat="1" ht="18.75" customHeight="1" x14ac:dyDescent="0.2">
      <c r="A39" s="334"/>
      <c r="B39" s="334"/>
      <c r="C39" s="334"/>
      <c r="D39" s="334"/>
      <c r="E39" s="334"/>
      <c r="F39" s="334"/>
      <c r="J39" s="333"/>
    </row>
    <row r="40" spans="1:12" s="332" customFormat="1" ht="18.75" customHeight="1" x14ac:dyDescent="0.2">
      <c r="A40" s="334"/>
      <c r="B40" s="334"/>
      <c r="C40" s="334"/>
      <c r="D40" s="334"/>
      <c r="E40" s="334"/>
      <c r="F40" s="334"/>
      <c r="J40" s="333"/>
    </row>
    <row r="41" spans="1:12" s="332" customFormat="1" ht="18.75" customHeight="1" x14ac:dyDescent="0.2">
      <c r="A41" s="334"/>
      <c r="B41" s="334"/>
      <c r="C41" s="334"/>
      <c r="D41" s="334"/>
      <c r="E41" s="334"/>
      <c r="F41" s="334"/>
      <c r="J41" s="333"/>
    </row>
    <row r="42" spans="1:12" s="332" customFormat="1" ht="18.75" customHeight="1" x14ac:dyDescent="0.2">
      <c r="A42" s="334"/>
      <c r="B42" s="334"/>
      <c r="C42" s="334"/>
      <c r="D42" s="334"/>
      <c r="E42" s="334"/>
      <c r="F42" s="334"/>
      <c r="J42" s="333"/>
    </row>
    <row r="43" spans="1:12" s="332" customFormat="1" ht="18.75" customHeight="1" x14ac:dyDescent="0.2">
      <c r="A43" s="334"/>
      <c r="B43" s="334"/>
      <c r="C43" s="334"/>
      <c r="D43" s="334"/>
      <c r="E43" s="334"/>
      <c r="F43" s="334"/>
      <c r="J43" s="333"/>
    </row>
    <row r="44" spans="1:12" x14ac:dyDescent="0.2">
      <c r="A44" s="16"/>
      <c r="B44" s="16"/>
      <c r="C44" s="16"/>
      <c r="D44" s="16"/>
      <c r="E44" s="16"/>
      <c r="F44" s="16"/>
    </row>
    <row r="45" spans="1:12" x14ac:dyDescent="0.2">
      <c r="A45" s="16"/>
      <c r="B45" s="16"/>
      <c r="C45" s="16"/>
      <c r="D45" s="16"/>
      <c r="E45" s="16"/>
      <c r="F45" s="16"/>
    </row>
    <row r="46" spans="1:12" x14ac:dyDescent="0.2">
      <c r="A46" s="16"/>
      <c r="B46" s="16"/>
      <c r="C46" s="16"/>
      <c r="D46" s="16"/>
      <c r="E46" s="16"/>
      <c r="F46" s="16"/>
    </row>
    <row r="47" spans="1:12" x14ac:dyDescent="0.2">
      <c r="A47" s="28"/>
      <c r="B47" s="28"/>
      <c r="C47" s="28"/>
      <c r="D47" s="28"/>
      <c r="E47" s="28"/>
      <c r="F47" s="28"/>
      <c r="G47" s="335"/>
      <c r="H47" s="335"/>
    </row>
    <row r="48" spans="1:12" x14ac:dyDescent="0.2">
      <c r="A48" s="28"/>
      <c r="B48" s="28"/>
      <c r="C48" s="28"/>
      <c r="D48" s="28"/>
      <c r="E48" s="28"/>
      <c r="F48" s="28"/>
      <c r="G48" s="335"/>
      <c r="H48" s="335"/>
    </row>
    <row r="49" spans="1:9" x14ac:dyDescent="0.2">
      <c r="A49" s="335"/>
      <c r="B49" s="335"/>
      <c r="C49" s="335"/>
      <c r="D49" s="335"/>
      <c r="E49" s="335"/>
      <c r="F49" s="335"/>
      <c r="G49" s="335"/>
      <c r="H49" s="335"/>
    </row>
    <row r="50" spans="1:9" x14ac:dyDescent="0.2">
      <c r="A50" s="335"/>
      <c r="B50" s="335"/>
      <c r="C50" s="335"/>
      <c r="D50" s="335"/>
      <c r="E50" s="335"/>
      <c r="F50" s="335"/>
      <c r="G50" s="335"/>
      <c r="H50" s="335"/>
    </row>
    <row r="51" spans="1:9" ht="15" x14ac:dyDescent="0.25">
      <c r="A51" s="335"/>
      <c r="B51" s="336"/>
      <c r="C51" s="336"/>
      <c r="D51" s="434"/>
      <c r="E51" s="434"/>
      <c r="F51" s="434"/>
      <c r="G51" s="337"/>
      <c r="H51" s="337"/>
      <c r="I51" s="337"/>
    </row>
    <row r="52" spans="1:9" x14ac:dyDescent="0.2">
      <c r="A52" s="335"/>
      <c r="B52" s="294"/>
      <c r="C52" s="294"/>
      <c r="D52" s="345"/>
      <c r="E52" s="345"/>
      <c r="F52" s="345"/>
      <c r="G52" s="23"/>
      <c r="H52" s="23"/>
      <c r="I52" s="23"/>
    </row>
    <row r="53" spans="1:9" x14ac:dyDescent="0.2">
      <c r="A53" s="335"/>
      <c r="B53" s="335"/>
      <c r="C53" s="335"/>
      <c r="D53" s="335"/>
      <c r="E53" s="335"/>
      <c r="F53" s="335"/>
      <c r="G53" s="335"/>
      <c r="H53" s="335"/>
    </row>
    <row r="54" spans="1:9" x14ac:dyDescent="0.2">
      <c r="A54" s="335"/>
      <c r="B54" s="335"/>
      <c r="C54" s="335"/>
      <c r="D54" s="335"/>
      <c r="E54" s="335"/>
      <c r="F54" s="335"/>
      <c r="G54" s="335"/>
      <c r="H54" s="335"/>
    </row>
    <row r="55" spans="1:9" x14ac:dyDescent="0.2">
      <c r="A55" s="335"/>
      <c r="B55" s="335"/>
      <c r="C55" s="335"/>
      <c r="D55" s="335"/>
      <c r="E55" s="335"/>
      <c r="F55" s="335"/>
      <c r="G55" s="335"/>
      <c r="H55" s="335"/>
    </row>
    <row r="56" spans="1:9" x14ac:dyDescent="0.2">
      <c r="A56" s="335"/>
      <c r="B56" s="335"/>
      <c r="C56" s="335"/>
      <c r="D56" s="335"/>
      <c r="E56" s="335"/>
      <c r="F56" s="335"/>
      <c r="G56" s="335"/>
      <c r="H56" s="335"/>
    </row>
    <row r="57" spans="1:9" x14ac:dyDescent="0.2">
      <c r="A57" s="335"/>
      <c r="B57" s="335"/>
      <c r="C57" s="335"/>
      <c r="D57" s="335"/>
      <c r="E57" s="335"/>
      <c r="F57" s="335"/>
      <c r="G57" s="335"/>
      <c r="H57" s="335"/>
    </row>
    <row r="58" spans="1:9" x14ac:dyDescent="0.2">
      <c r="A58" s="335"/>
      <c r="B58" s="335"/>
      <c r="C58" s="335"/>
      <c r="D58" s="335"/>
      <c r="E58" s="335"/>
      <c r="F58" s="335"/>
      <c r="G58" s="335"/>
      <c r="H58" s="335"/>
    </row>
    <row r="59" spans="1:9" x14ac:dyDescent="0.2">
      <c r="A59" s="335"/>
      <c r="B59" s="335"/>
      <c r="C59" s="335"/>
      <c r="D59" s="335"/>
      <c r="E59" s="335"/>
      <c r="F59" s="335"/>
      <c r="G59" s="335"/>
      <c r="H59" s="335"/>
    </row>
    <row r="60" spans="1:9" x14ac:dyDescent="0.2">
      <c r="A60" s="335"/>
      <c r="B60" s="335"/>
      <c r="C60" s="335"/>
      <c r="D60" s="335"/>
      <c r="E60" s="335"/>
      <c r="F60" s="335"/>
      <c r="G60" s="335"/>
      <c r="H60" s="335"/>
    </row>
    <row r="61" spans="1:9" x14ac:dyDescent="0.2">
      <c r="A61" s="335"/>
      <c r="B61" s="335"/>
      <c r="C61" s="335"/>
      <c r="D61" s="335"/>
      <c r="E61" s="335"/>
      <c r="F61" s="335"/>
      <c r="G61" s="335"/>
      <c r="H61" s="335"/>
    </row>
    <row r="62" spans="1:9" x14ac:dyDescent="0.2">
      <c r="A62" s="335"/>
      <c r="B62" s="335"/>
      <c r="C62" s="335"/>
      <c r="D62" s="335"/>
      <c r="E62" s="335"/>
      <c r="F62" s="335"/>
      <c r="G62" s="335"/>
      <c r="H62" s="335"/>
    </row>
    <row r="63" spans="1:9" x14ac:dyDescent="0.2">
      <c r="A63" s="335"/>
      <c r="B63" s="335"/>
      <c r="C63" s="335"/>
      <c r="D63" s="335"/>
      <c r="E63" s="335"/>
      <c r="F63" s="335"/>
      <c r="G63" s="335"/>
      <c r="H63" s="335"/>
    </row>
    <row r="64" spans="1:9" x14ac:dyDescent="0.2">
      <c r="A64" s="335"/>
      <c r="B64" s="335"/>
      <c r="C64" s="335"/>
      <c r="D64" s="335"/>
      <c r="E64" s="335"/>
      <c r="F64" s="335"/>
      <c r="G64" s="335"/>
      <c r="H64" s="335"/>
    </row>
    <row r="65" spans="1:8" x14ac:dyDescent="0.2">
      <c r="A65" s="335"/>
      <c r="B65" s="335"/>
      <c r="C65" s="335"/>
      <c r="D65" s="335"/>
      <c r="E65" s="335"/>
      <c r="F65" s="335"/>
      <c r="G65" s="335"/>
      <c r="H65" s="335"/>
    </row>
  </sheetData>
  <mergeCells count="20">
    <mergeCell ref="D51:F51"/>
    <mergeCell ref="D52:F52"/>
    <mergeCell ref="A30:B30"/>
    <mergeCell ref="A32:B32"/>
    <mergeCell ref="A34:B34"/>
    <mergeCell ref="A36:F36"/>
    <mergeCell ref="A37:F37"/>
    <mergeCell ref="A38:F38"/>
    <mergeCell ref="A28:C28"/>
    <mergeCell ref="A2:F2"/>
    <mergeCell ref="A3:F3"/>
    <mergeCell ref="A6:B6"/>
    <mergeCell ref="A8:C8"/>
    <mergeCell ref="A10:B10"/>
    <mergeCell ref="A14:B14"/>
    <mergeCell ref="A18:B18"/>
    <mergeCell ref="A20:C20"/>
    <mergeCell ref="A22:B22"/>
    <mergeCell ref="A24:B24"/>
    <mergeCell ref="A26:B26"/>
  </mergeCells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IPF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Eduardo del Jesus Puga Antonio</cp:lastModifiedBy>
  <cp:lastPrinted>2017-07-14T20:02:20Z</cp:lastPrinted>
  <dcterms:created xsi:type="dcterms:W3CDTF">2014-01-27T16:27:43Z</dcterms:created>
  <dcterms:modified xsi:type="dcterms:W3CDTF">2018-02-28T20:38:41Z</dcterms:modified>
</cp:coreProperties>
</file>