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Estados Financieros\2019\4. Cuarto trimestre\"/>
    </mc:Choice>
  </mc:AlternateContent>
  <bookViews>
    <workbookView xWindow="0" yWindow="0" windowWidth="28800" windowHeight="12435" tabRatio="750" activeTab="8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ndicadores" sheetId="15" r:id="rId9"/>
  </sheets>
  <definedNames>
    <definedName name="_xlnm.Print_Area" localSheetId="0">EA!$A$1:$F$77</definedName>
    <definedName name="_xlnm.Print_Area" localSheetId="4">EAA!$A$1:$I$41</definedName>
    <definedName name="_xlnm.Print_Area" localSheetId="5">EADP!$A$1:$J$48</definedName>
    <definedName name="_xlnm.Print_Area" localSheetId="2">ECSF!$A$1:$F$84</definedName>
    <definedName name="_xlnm.Print_Area" localSheetId="7">EFE!$A$1:$J$89</definedName>
    <definedName name="_xlnm.Print_Area" localSheetId="1">ESF!$A$1:$K$71</definedName>
    <definedName name="_xlnm.Print_Area" localSheetId="6">EVHP!$A$1:$I$52</definedName>
    <definedName name="_xlnm.Print_Area" localSheetId="8">Indicadores!$A$1:$F$47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5" l="1"/>
  <c r="E14" i="15"/>
  <c r="F10" i="15" l="1"/>
  <c r="E10" i="15"/>
  <c r="H60" i="10" l="1"/>
  <c r="H66" i="10"/>
  <c r="K25" i="8"/>
  <c r="K26" i="8"/>
  <c r="K27" i="8"/>
  <c r="K28" i="8"/>
  <c r="K29" i="8"/>
  <c r="K30" i="8"/>
  <c r="K31" i="8"/>
  <c r="K32" i="8"/>
  <c r="K24" i="8"/>
  <c r="K16" i="8"/>
  <c r="K17" i="8"/>
  <c r="K18" i="8"/>
  <c r="K19" i="8"/>
  <c r="K20" i="8"/>
  <c r="K15" i="8"/>
  <c r="K14" i="8"/>
  <c r="I48" i="1"/>
  <c r="D22" i="1"/>
  <c r="E22" i="1"/>
  <c r="I12" i="10" l="1"/>
  <c r="D54" i="5"/>
  <c r="D14" i="15" l="1"/>
  <c r="E13" i="15" l="1"/>
  <c r="K13" i="8" l="1"/>
  <c r="H42" i="16" l="1"/>
  <c r="H41" i="16"/>
  <c r="H40" i="16"/>
  <c r="H23" i="16"/>
  <c r="H24" i="16"/>
  <c r="H19" i="16"/>
  <c r="G22" i="16"/>
  <c r="H22" i="16" s="1"/>
  <c r="E18" i="16" l="1"/>
  <c r="H18" i="16" s="1"/>
  <c r="D10" i="15" l="1"/>
  <c r="F38" i="16" l="1"/>
  <c r="H38" i="16" s="1"/>
  <c r="F37" i="16"/>
  <c r="H37" i="16" s="1"/>
  <c r="F36" i="16"/>
  <c r="H36" i="16" s="1"/>
  <c r="E35" i="16"/>
  <c r="D31" i="16"/>
  <c r="D30" i="16"/>
  <c r="D29" i="16"/>
  <c r="E20" i="16"/>
  <c r="H20" i="16" s="1"/>
  <c r="E17" i="16"/>
  <c r="D13" i="16"/>
  <c r="D12" i="16"/>
  <c r="D11" i="16"/>
  <c r="D37" i="1"/>
  <c r="E10" i="5"/>
  <c r="E33" i="16" l="1"/>
  <c r="H17" i="16"/>
  <c r="E15" i="16"/>
  <c r="H31" i="16"/>
  <c r="H30" i="16"/>
  <c r="H29" i="16"/>
  <c r="G26" i="16"/>
  <c r="G44" i="16" s="1"/>
  <c r="H13" i="16"/>
  <c r="H12" i="16"/>
  <c r="H11" i="16"/>
  <c r="D10" i="16" l="1"/>
  <c r="D28" i="16"/>
  <c r="H28" i="16" s="1"/>
  <c r="D26" i="16" l="1"/>
  <c r="H10" i="16"/>
  <c r="E26" i="16"/>
  <c r="E44" i="16" s="1"/>
  <c r="D44" i="16" l="1"/>
  <c r="E37" i="1" l="1"/>
  <c r="E39" i="1" l="1"/>
  <c r="I26" i="9" l="1"/>
  <c r="H26" i="9"/>
  <c r="I12" i="9"/>
  <c r="H12" i="9"/>
  <c r="D17" i="5" l="1"/>
  <c r="F33" i="15" l="1"/>
  <c r="E33" i="15"/>
  <c r="D33" i="15"/>
  <c r="F13" i="15"/>
  <c r="D13" i="15"/>
  <c r="D9" i="15"/>
  <c r="F9" i="15"/>
  <c r="E9" i="15"/>
  <c r="D17" i="15" l="1"/>
  <c r="D21" i="15" s="1"/>
  <c r="D25" i="15" s="1"/>
  <c r="F17" i="15"/>
  <c r="F21" i="15" s="1"/>
  <c r="F25" i="15" s="1"/>
  <c r="E17" i="15"/>
  <c r="E21" i="15" l="1"/>
  <c r="J40" i="1" l="1"/>
  <c r="J34" i="1"/>
  <c r="J23" i="1"/>
  <c r="E9" i="5"/>
  <c r="E17" i="5"/>
  <c r="E20" i="5"/>
  <c r="E30" i="5"/>
  <c r="E34" i="5"/>
  <c r="E44" i="5"/>
  <c r="E48" i="5"/>
  <c r="E54" i="5"/>
  <c r="E61" i="5"/>
  <c r="J36" i="1" l="1"/>
  <c r="E64" i="5"/>
  <c r="E27" i="5"/>
  <c r="E66" i="5" l="1"/>
  <c r="J48" i="1" s="1"/>
  <c r="J46" i="1" l="1"/>
  <c r="F35" i="16"/>
  <c r="H35" i="16" s="1"/>
  <c r="F16" i="16"/>
  <c r="I66" i="10"/>
  <c r="I60" i="10"/>
  <c r="I59" i="10" s="1"/>
  <c r="I50" i="10"/>
  <c r="I45" i="10"/>
  <c r="I23" i="10"/>
  <c r="I11" i="10"/>
  <c r="J54" i="1"/>
  <c r="F15" i="16" l="1"/>
  <c r="H15" i="16" s="1"/>
  <c r="H26" i="16" s="1"/>
  <c r="H16" i="16"/>
  <c r="I54" i="10"/>
  <c r="I41" i="10"/>
  <c r="F26" i="16" l="1"/>
  <c r="D14" i="8" l="1"/>
  <c r="G14" i="8" l="1"/>
  <c r="D15" i="8"/>
  <c r="G15" i="8" s="1"/>
  <c r="D16" i="8"/>
  <c r="G16" i="8" s="1"/>
  <c r="D17" i="8"/>
  <c r="D18" i="8"/>
  <c r="D19" i="8"/>
  <c r="G19" i="8" s="1"/>
  <c r="H19" i="8" s="1"/>
  <c r="D20" i="8"/>
  <c r="G20" i="8" s="1"/>
  <c r="H20" i="8" s="1"/>
  <c r="H14" i="8" l="1"/>
  <c r="H16" i="8"/>
  <c r="H15" i="8"/>
  <c r="G17" i="8"/>
  <c r="H17" i="8" s="1"/>
  <c r="G18" i="8"/>
  <c r="H18" i="8" s="1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H32" i="8" s="1"/>
  <c r="D31" i="8"/>
  <c r="G31" i="8" s="1"/>
  <c r="H31" i="8" s="1"/>
  <c r="D30" i="8"/>
  <c r="G30" i="8" s="1"/>
  <c r="D29" i="8"/>
  <c r="G29" i="8" s="1"/>
  <c r="D28" i="8"/>
  <c r="G28" i="8" s="1"/>
  <c r="D27" i="8"/>
  <c r="G27" i="8" s="1"/>
  <c r="H27" i="8" s="1"/>
  <c r="D26" i="8"/>
  <c r="G26" i="8" s="1"/>
  <c r="D25" i="8"/>
  <c r="G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I22" i="9" l="1"/>
  <c r="E14" i="3"/>
  <c r="D39" i="1"/>
  <c r="E25" i="3" s="1"/>
  <c r="H36" i="9"/>
  <c r="H22" i="9"/>
  <c r="I36" i="9"/>
  <c r="J59" i="1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H30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E216" i="3"/>
  <c r="E140" i="3"/>
  <c r="D46" i="2"/>
  <c r="E147" i="3" s="1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J61" i="1" l="1"/>
  <c r="K26" i="16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F34" i="16" l="1"/>
  <c r="E109" i="3"/>
  <c r="H12" i="8"/>
  <c r="H10" i="8" s="1"/>
  <c r="E33" i="2"/>
  <c r="E187" i="3" s="1"/>
  <c r="E188" i="3"/>
  <c r="E177" i="3"/>
  <c r="E9" i="2"/>
  <c r="E168" i="3" s="1"/>
  <c r="F33" i="16" l="1"/>
  <c r="H33" i="16" s="1"/>
  <c r="H34" i="16"/>
  <c r="E48" i="3"/>
  <c r="D65" i="2"/>
  <c r="E65" i="2" s="1"/>
  <c r="E63" i="2" s="1"/>
  <c r="E55" i="2" s="1"/>
  <c r="E204" i="3" s="1"/>
  <c r="I46" i="1"/>
  <c r="I59" i="1" s="1"/>
  <c r="F44" i="16" l="1"/>
  <c r="H44" i="16" s="1"/>
  <c r="K44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I65" i="10"/>
  <c r="I71" i="10" s="1"/>
  <c r="I74" i="10" s="1"/>
  <c r="I79" i="10" s="1"/>
  <c r="H78" i="10" l="1"/>
  <c r="H79" i="10" s="1"/>
  <c r="L79" i="10" s="1"/>
  <c r="L78" i="10"/>
  <c r="E25" i="15" l="1"/>
</calcChain>
</file>

<file path=xl/sharedStrings.xml><?xml version="1.0" encoding="utf-8"?>
<sst xmlns="http://schemas.openxmlformats.org/spreadsheetml/2006/main" count="622" uniqueCount="247">
  <si>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</si>
  <si>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</si>
  <si>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</si>
  <si>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</si>
  <si>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</si>
  <si>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</si>
  <si>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</si>
  <si>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</si>
  <si>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</si>
  <si>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</si>
  <si>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</si>
  <si>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</si>
  <si>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</si>
  <si>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</si>
  <si>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</si>
  <si>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</si>
  <si>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</si>
  <si>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</si>
  <si>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</si>
  <si>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</si>
  <si>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</si>
  <si>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</si>
  <si>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</si>
  <si>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</si>
  <si>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</si>
  <si>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</si>
  <si>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</si>
  <si>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</si>
  <si>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</si>
  <si>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</si>
  <si>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</si>
  <si>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</si>
  <si>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</si>
  <si>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</si>
  <si>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</si>
  <si>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</si>
  <si>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</si>
  <si>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</si>
  <si>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</si>
  <si>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</si>
  <si>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</si>
  <si>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</si>
  <si>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</si>
  <si>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</si>
  <si>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</si>
  <si>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</si>
  <si>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</si>
  <si>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</si>
  <si>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</si>
  <si>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</si>
  <si>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</si>
  <si>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</si>
  <si>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</si>
  <si>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</si>
  <si>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</si>
  <si>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</si>
  <si>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</si>
  <si>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</si>
  <si>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</si>
  <si>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</si>
  <si>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</si>
  <si>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</si>
  <si>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</si>
  <si>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</si>
  <si>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</si>
  <si>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</si>
  <si>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</si>
  <si>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</si>
  <si>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</si>
  <si>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</si>
  <si>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</si>
  <si>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</si>
  <si>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</si>
  <si>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</si>
  <si>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</si>
  <si>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</si>
  <si>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</si>
  <si>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</si>
  <si>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</si>
  <si>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</si>
  <si>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</si>
  <si>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</si>
  <si>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</si>
  <si>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</si>
  <si>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</si>
  <si>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</si>
  <si>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</si>
  <si>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</si>
  <si>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</si>
  <si>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</si>
  <si>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</si>
  <si>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</si>
  <si>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</si>
  <si>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</si>
  <si>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</si>
  <si>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</si>
  <si>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</si>
  <si>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</si>
  <si>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</si>
  <si>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</si>
  <si>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</si>
  <si>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</si>
  <si>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</si>
  <si>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</si>
  <si>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</si>
  <si>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</si>
  <si>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</si>
  <si>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</si>
  <si>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</si>
  <si>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</si>
  <si>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</si>
  <si>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</si>
  <si>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</si>
  <si>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</si>
  <si>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</si>
  <si>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</si>
  <si>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</si>
  <si>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</si>
  <si>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</si>
  <si>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</si>
  <si>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</si>
  <si>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</si>
  <si>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</si>
  <si>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</si>
  <si>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</si>
  <si>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</si>
  <si>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</si>
  <si>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</si>
  <si>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</si>
  <si>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</si>
  <si>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</si>
  <si>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</si>
  <si>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</si>
  <si>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</si>
  <si>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</si>
  <si>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</si>
  <si>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</si>
  <si>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</si>
  <si>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</si>
  <si>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</si>
  <si>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</si>
  <si>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</si>
  <si>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</si>
  <si>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</si>
  <si>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</si>
  <si>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</si>
  <si>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</si>
  <si>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</si>
  <si>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</si>
  <si>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</si>
  <si>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</si>
  <si>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</si>
  <si>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</si>
  <si>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</si>
  <si>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</si>
  <si>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</si>
  <si>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</si>
  <si>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</si>
  <si>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</si>
  <si>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</si>
  <si>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</si>
  <si>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</si>
  <si>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</si>
  <si>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</si>
  <si>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</si>
  <si>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</si>
  <si>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</si>
  <si>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</si>
  <si>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</si>
  <si>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</si>
  <si>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</si>
  <si>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</si>
  <si>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</si>
  <si>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</si>
  <si>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</si>
  <si>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</si>
  <si>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</si>
  <si>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</si>
  <si>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</si>
  <si>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</si>
  <si>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</si>
  <si>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</si>
  <si>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</si>
  <si>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</si>
  <si>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</si>
  <si>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</si>
  <si>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</si>
  <si>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</si>
  <si>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</si>
  <si>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</si>
  <si>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</si>
  <si>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Indicadores de Postura Fiscal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</si>
  <si>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</si>
  <si>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</si>
  <si>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</si>
  <si>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</si>
  <si>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</si>
  <si>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</si>
  <si>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</si>
  <si>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</si>
  <si>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</si>
  <si>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</si>
  <si>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</si>
  <si>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</si>
  <si>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</si>
  <si>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</si>
  <si>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</si>
  <si>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</si>
  <si>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</si>
  <si>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</si>
  <si>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</si>
  <si>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</si>
  <si>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</si>
  <si>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</si>
  <si>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</si>
  <si>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</si>
  <si>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</si>
  <si>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</si>
  <si>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</si>
  <si>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</si>
  <si>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</si>
  <si>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</si>
  <si>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</si>
  <si>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</si>
  <si>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</si>
  <si>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</si>
  <si>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</si>
  <si>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</si>
  <si>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</si>
  <si>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</si>
  <si>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</si>
  <si>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</si>
  <si>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</si>
  <si>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</si>
  <si>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</si>
  <si>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</si>
  <si>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</si>
  <si>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</si>
  <si>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Pública/Patrimonio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</si>
  <si>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</si>
  <si>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</si>
  <si>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</si>
  <si>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</si>
  <si>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Del 1 de enero al 31 de diciembre de 2019 y 2018</t>
  </si>
  <si>
    <t>Al 31 de diciembre de 2019 y 2018</t>
  </si>
  <si>
    <t>Del 1 de enero al 31 de diciembre de 2019</t>
  </si>
  <si>
    <t>Del 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</si>
</sst>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0_ ;\-0\ "/>
    <numFmt numFmtId="167" formatCode="#,##0_ ;\-#,##0\ "/>
    <numFmt numFmtId="168" formatCode="#,##0.000"/>
    <numFmt numFmtId="169" formatCode="#,##0.0000000000"/>
    <numFmt numFmtId="170" formatCode="#,##0.00000000000000000"/>
    <numFmt numFmtId="171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164" fontId="7" fillId="0" borderId="0" applyFont="0" applyFill="0" applyBorder="0" applyAlignment="0" applyProtection="0"/>
    <xf numFmtId="0" fontId="3" fillId="0" borderId="0"/>
    <xf numFmtId="0" fontId="7" fillId="0" borderId="0"/>
    <xf numFmtId="164" fontId="11" fillId="0" borderId="0" applyFont="0" applyFill="0" applyBorder="0" applyAlignment="0" applyProtection="0"/>
    <xf numFmtId="0" fontId="34" fillId="0" borderId="0"/>
  </cellStyleXfs>
  <cellXfs count="435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7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164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164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164" fontId="5" fillId="4" borderId="0" xfId="2" applyFont="1" applyFill="1" applyBorder="1" applyAlignment="1">
      <alignment vertical="top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6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top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165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164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6" fontId="13" fillId="7" borderId="9" xfId="2" applyNumberFormat="1" applyFont="1" applyFill="1" applyBorder="1" applyAlignment="1">
      <alignment horizontal="center" vertical="center" wrapText="1"/>
    </xf>
    <xf numFmtId="166" fontId="13" fillId="7" borderId="6" xfId="2" applyNumberFormat="1" applyFont="1" applyFill="1" applyBorder="1" applyAlignment="1">
      <alignment horizontal="center" vertical="center" wrapText="1"/>
    </xf>
    <xf numFmtId="166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164" fontId="5" fillId="4" borderId="0" xfId="2" applyNumberFormat="1" applyFont="1" applyFill="1" applyAlignment="1">
      <alignment horizont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0" fontId="30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/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2" xfId="0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8" fontId="14" fillId="4" borderId="0" xfId="0" applyNumberFormat="1" applyFont="1" applyFill="1" applyBorder="1"/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169" fontId="14" fillId="4" borderId="0" xfId="0" applyNumberFormat="1" applyFont="1" applyFill="1" applyAlignment="1">
      <alignment horizontal="left" wrapText="1"/>
    </xf>
    <xf numFmtId="170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1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164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164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166" fontId="2" fillId="4" borderId="0" xfId="2" applyNumberFormat="1" applyFont="1" applyFill="1" applyBorder="1" applyAlignment="1" applyProtection="1"/>
    <xf numFmtId="166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164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164" fontId="14" fillId="4" borderId="19" xfId="2" applyFont="1" applyFill="1" applyBorder="1" applyAlignment="1" applyProtection="1">
      <alignment horizontal="right" vertical="center" wrapText="1"/>
      <protection locked="0"/>
    </xf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164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164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164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164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164" fontId="14" fillId="4" borderId="2" xfId="2" applyFont="1" applyFill="1" applyBorder="1" applyAlignment="1">
      <alignment horizontal="right" vertical="center" wrapText="1"/>
    </xf>
    <xf numFmtId="164" fontId="14" fillId="4" borderId="18" xfId="2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justify" vertical="center" wrapText="1"/>
    </xf>
    <xf numFmtId="164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164" fontId="14" fillId="4" borderId="18" xfId="2" applyFont="1" applyFill="1" applyBorder="1" applyAlignment="1" applyProtection="1">
      <alignment horizontal="right" vertical="center" wrapText="1"/>
      <protection locked="0"/>
    </xf>
    <xf numFmtId="164" fontId="14" fillId="4" borderId="0" xfId="2" applyFont="1" applyFill="1" applyBorder="1"/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Alignment="1">
      <alignment horizontal="justify" wrapText="1"/>
    </xf>
    <xf numFmtId="0" fontId="5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1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left" vertical="top" wrapText="1"/>
    </xf>
    <xf numFmtId="171" fontId="5" fillId="4" borderId="0" xfId="0" applyNumberFormat="1" applyFont="1" applyFill="1" applyBorder="1" applyAlignment="1" applyProtection="1">
      <alignment vertical="center"/>
      <protection locked="0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20" fillId="4" borderId="0" xfId="0" applyNumberFormat="1" applyFont="1" applyFill="1" applyBorder="1" applyAlignment="1">
      <alignment vertical="center"/>
    </xf>
    <xf numFmtId="4" fontId="2" fillId="4" borderId="0" xfId="2" applyNumberFormat="1" applyFont="1" applyFill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4" fontId="20" fillId="4" borderId="0" xfId="2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0" xfId="0" applyFont="1" applyFill="1" applyAlignment="1">
      <alignment wrapText="1"/>
    </xf>
    <xf numFmtId="0" fontId="1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6" fontId="13" fillId="4" borderId="0" xfId="2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horizontal="left" wrapText="1"/>
    </xf>
    <xf numFmtId="4" fontId="14" fillId="4" borderId="0" xfId="0" applyNumberFormat="1" applyFont="1" applyFill="1" applyBorder="1" applyAlignment="1">
      <alignment horizontal="right" vertical="center"/>
    </xf>
    <xf numFmtId="4" fontId="5" fillId="4" borderId="16" xfId="2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>
      <alignment horizontal="right" vertical="top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3" fillId="7" borderId="4" xfId="2" applyNumberFormat="1" applyFont="1" applyFill="1" applyBorder="1" applyAlignment="1">
      <alignment horizontal="center" vertical="center"/>
    </xf>
    <xf numFmtId="0" fontId="16" fillId="7" borderId="5" xfId="0" applyFont="1" applyFill="1" applyBorder="1"/>
    <xf numFmtId="0" fontId="5" fillId="4" borderId="0" xfId="0" applyFont="1" applyFill="1" applyBorder="1" applyAlignment="1"/>
    <xf numFmtId="0" fontId="2" fillId="4" borderId="0" xfId="0" applyFont="1" applyFill="1" applyBorder="1"/>
    <xf numFmtId="4" fontId="15" fillId="4" borderId="0" xfId="0" applyNumberFormat="1" applyFont="1" applyFill="1" applyBorder="1" applyAlignment="1">
      <alignment vertical="center"/>
    </xf>
    <xf numFmtId="4" fontId="15" fillId="4" borderId="0" xfId="2" applyNumberFormat="1" applyFont="1" applyFill="1" applyBorder="1" applyAlignment="1">
      <alignment vertical="center"/>
    </xf>
    <xf numFmtId="4" fontId="14" fillId="4" borderId="0" xfId="0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center"/>
    </xf>
    <xf numFmtId="4" fontId="14" fillId="4" borderId="0" xfId="2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164" fontId="14" fillId="4" borderId="0" xfId="2" applyFont="1" applyFill="1"/>
    <xf numFmtId="43" fontId="14" fillId="4" borderId="0" xfId="0" applyNumberFormat="1" applyFont="1" applyFill="1"/>
    <xf numFmtId="164" fontId="14" fillId="4" borderId="0" xfId="0" applyNumberFormat="1" applyFont="1" applyFill="1"/>
    <xf numFmtId="164" fontId="14" fillId="4" borderId="0" xfId="2" applyFont="1" applyFill="1" applyAlignment="1">
      <alignment wrapText="1"/>
    </xf>
    <xf numFmtId="0" fontId="0" fillId="4" borderId="0" xfId="0" applyFill="1" applyBorder="1" applyAlignment="1"/>
    <xf numFmtId="0" fontId="5" fillId="4" borderId="0" xfId="0" applyFont="1" applyFill="1" applyBorder="1" applyAlignment="1">
      <alignment horizontal="left" vertical="top" wrapText="1"/>
    </xf>
    <xf numFmtId="0" fontId="13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7" borderId="11" xfId="3" applyFont="1" applyFill="1" applyBorder="1" applyAlignment="1">
      <alignment horizontal="center" vertical="center"/>
    </xf>
    <xf numFmtId="0" fontId="16" fillId="7" borderId="3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4" xfId="3" applyFont="1" applyFill="1" applyBorder="1" applyAlignment="1">
      <alignment horizontal="right" vertical="top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0" fontId="2" fillId="4" borderId="0" xfId="1" applyNumberFormat="1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3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164" fontId="5" fillId="4" borderId="0" xfId="2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2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/>
    </xf>
    <xf numFmtId="0" fontId="31" fillId="4" borderId="0" xfId="0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166" fontId="13" fillId="7" borderId="9" xfId="2" applyNumberFormat="1" applyFont="1" applyFill="1" applyBorder="1" applyAlignment="1" applyProtection="1">
      <alignment horizontal="center"/>
    </xf>
    <xf numFmtId="166" fontId="13" fillId="7" borderId="6" xfId="2" applyNumberFormat="1" applyFont="1" applyFill="1" applyBorder="1" applyAlignment="1" applyProtection="1">
      <alignment horizontal="center"/>
    </xf>
    <xf numFmtId="166" fontId="13" fillId="7" borderId="8" xfId="2" applyNumberFormat="1" applyFont="1" applyFill="1" applyBorder="1" applyAlignment="1" applyProtection="1">
      <alignment horizontal="center"/>
    </xf>
    <xf numFmtId="166" fontId="2" fillId="4" borderId="0" xfId="2" applyNumberFormat="1" applyFont="1" applyFill="1" applyBorder="1" applyAlignment="1" applyProtection="1">
      <alignment horizontal="center"/>
    </xf>
    <xf numFmtId="166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justify" wrapText="1"/>
    </xf>
    <xf numFmtId="166" fontId="2" fillId="4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123825</xdr:rowOff>
    </xdr:from>
    <xdr:to>
      <xdr:col>2</xdr:col>
      <xdr:colOff>1362075</xdr:colOff>
      <xdr:row>76</xdr:row>
      <xdr:rowOff>152399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11934825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74</xdr:row>
      <xdr:rowOff>104775</xdr:rowOff>
    </xdr:from>
    <xdr:to>
      <xdr:col>5</xdr:col>
      <xdr:colOff>165100</xdr:colOff>
      <xdr:row>76</xdr:row>
      <xdr:rowOff>133349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829050" y="11915775"/>
          <a:ext cx="38227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74</xdr:row>
      <xdr:rowOff>285750</xdr:rowOff>
    </xdr:from>
    <xdr:to>
      <xdr:col>2</xdr:col>
      <xdr:colOff>1114425</xdr:colOff>
      <xdr:row>74</xdr:row>
      <xdr:rowOff>285750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209550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74</xdr:row>
      <xdr:rowOff>285750</xdr:rowOff>
    </xdr:from>
    <xdr:to>
      <xdr:col>4</xdr:col>
      <xdr:colOff>1304925</xdr:colOff>
      <xdr:row>74</xdr:row>
      <xdr:rowOff>285750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3990975" y="120967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1</xdr:rowOff>
    </xdr:from>
    <xdr:to>
      <xdr:col>1</xdr:col>
      <xdr:colOff>165461</xdr:colOff>
      <xdr:row>4</xdr:row>
      <xdr:rowOff>105834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xmlns="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1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228601</xdr:rowOff>
    </xdr:from>
    <xdr:to>
      <xdr:col>9</xdr:col>
      <xdr:colOff>302894</xdr:colOff>
      <xdr:row>71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xmlns="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80</xdr:row>
      <xdr:rowOff>390525</xdr:rowOff>
    </xdr:from>
    <xdr:to>
      <xdr:col>2</xdr:col>
      <xdr:colOff>1952625</xdr:colOff>
      <xdr:row>82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80</xdr:row>
      <xdr:rowOff>390525</xdr:rowOff>
    </xdr:from>
    <xdr:to>
      <xdr:col>6</xdr:col>
      <xdr:colOff>0</xdr:colOff>
      <xdr:row>82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80</xdr:row>
      <xdr:rowOff>514350</xdr:rowOff>
    </xdr:from>
    <xdr:to>
      <xdr:col>2</xdr:col>
      <xdr:colOff>1752600</xdr:colOff>
      <xdr:row>80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80</xdr:row>
      <xdr:rowOff>514350</xdr:rowOff>
    </xdr:from>
    <xdr:to>
      <xdr:col>5</xdr:col>
      <xdr:colOff>495300</xdr:colOff>
      <xdr:row>80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xmlns="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xmlns="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xmlns="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>
          <a:off x="1190625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1</xdr:row>
      <xdr:rowOff>38100</xdr:rowOff>
    </xdr:from>
    <xdr:to>
      <xdr:col>1</xdr:col>
      <xdr:colOff>195095</xdr:colOff>
      <xdr:row>5</xdr:row>
      <xdr:rowOff>69850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xmlns="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6</xdr:col>
      <xdr:colOff>304800</xdr:colOff>
      <xdr:row>89</xdr:row>
      <xdr:rowOff>38099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0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87</xdr:row>
      <xdr:rowOff>0</xdr:rowOff>
    </xdr:from>
    <xdr:to>
      <xdr:col>9</xdr:col>
      <xdr:colOff>190500</xdr:colOff>
      <xdr:row>89</xdr:row>
      <xdr:rowOff>38099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3533775" y="1348740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152400</xdr:rowOff>
    </xdr:from>
    <xdr:to>
      <xdr:col>5</xdr:col>
      <xdr:colOff>1400175</xdr:colOff>
      <xdr:row>87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>
          <a:off x="1238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152400</xdr:rowOff>
    </xdr:from>
    <xdr:to>
      <xdr:col>9</xdr:col>
      <xdr:colOff>19050</xdr:colOff>
      <xdr:row>87</xdr:row>
      <xdr:rowOff>152400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>
          <a:off x="3819525" y="13639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74083</xdr:colOff>
      <xdr:row>0</xdr:row>
      <xdr:rowOff>105833</xdr:rowOff>
    </xdr:from>
    <xdr:to>
      <xdr:col>3</xdr:col>
      <xdr:colOff>82911</xdr:colOff>
      <xdr:row>4</xdr:row>
      <xdr:rowOff>0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xmlns="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105833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38100</xdr:rowOff>
    </xdr:from>
    <xdr:to>
      <xdr:col>2</xdr:col>
      <xdr:colOff>114300</xdr:colOff>
      <xdr:row>46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3</xdr:col>
      <xdr:colOff>133350</xdr:colOff>
      <xdr:row>42</xdr:row>
      <xdr:rowOff>38100</xdr:rowOff>
    </xdr:from>
    <xdr:to>
      <xdr:col>6</xdr:col>
      <xdr:colOff>0</xdr:colOff>
      <xdr:row>46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285750</xdr:colOff>
      <xdr:row>42</xdr:row>
      <xdr:rowOff>133350</xdr:rowOff>
    </xdr:from>
    <xdr:to>
      <xdr:col>2</xdr:col>
      <xdr:colOff>28575</xdr:colOff>
      <xdr:row>42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42</xdr:row>
      <xdr:rowOff>133350</xdr:rowOff>
    </xdr:from>
    <xdr:to>
      <xdr:col>5</xdr:col>
      <xdr:colOff>990600</xdr:colOff>
      <xdr:row>42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1</xdr:row>
      <xdr:rowOff>0</xdr:rowOff>
    </xdr:from>
    <xdr:to>
      <xdr:col>1</xdr:col>
      <xdr:colOff>61745</xdr:colOff>
      <xdr:row>5</xdr:row>
      <xdr:rowOff>88900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xmlns="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view="pageBreakPreview" zoomScaleNormal="100" zoomScaleSheetLayoutView="100" workbookViewId="0">
      <selection activeCell="K23" sqref="K23"/>
    </sheetView>
  </sheetViews>
  <sheetFormatPr baseColWidth="10" defaultRowHeight="12" x14ac:dyDescent="0.2"/>
  <cols>
    <col min="1" max="1" width="4" style="16" customWidth="1"/>
    <col min="2" max="2" width="33.85546875" style="16" customWidth="1"/>
    <col min="3" max="3" width="33.28515625" style="16" customWidth="1"/>
    <col min="4" max="5" width="20.5703125" style="16" customWidth="1"/>
    <col min="6" max="6" width="3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3" customFormat="1" x14ac:dyDescent="0.2">
      <c r="A1" s="341"/>
      <c r="B1" s="341"/>
      <c r="C1" s="341"/>
      <c r="D1" s="341"/>
      <c r="E1" s="341"/>
      <c r="F1" s="341"/>
    </row>
    <row r="2" spans="1:6" x14ac:dyDescent="0.2">
      <c r="B2" s="343" t="s">
        <v>233</v>
      </c>
      <c r="C2" s="343"/>
      <c r="D2" s="343"/>
      <c r="E2" s="343"/>
      <c r="F2" s="343"/>
    </row>
    <row r="3" spans="1:6" x14ac:dyDescent="0.2">
      <c r="B3" s="343" t="s">
        <v>79</v>
      </c>
      <c r="C3" s="343"/>
      <c r="D3" s="343"/>
      <c r="E3" s="343"/>
      <c r="F3" s="343"/>
    </row>
    <row r="4" spans="1:6" x14ac:dyDescent="0.2">
      <c r="B4" s="343" t="s">
        <v>243</v>
      </c>
      <c r="C4" s="343"/>
      <c r="D4" s="343"/>
      <c r="E4" s="343"/>
      <c r="F4" s="343"/>
    </row>
    <row r="5" spans="1:6" s="23" customFormat="1" ht="9.75" customHeight="1" x14ac:dyDescent="0.2">
      <c r="A5" s="63"/>
      <c r="B5" s="63"/>
      <c r="C5" s="63"/>
      <c r="D5" s="64"/>
      <c r="E5" s="64"/>
      <c r="F5" s="65"/>
    </row>
    <row r="6" spans="1:6" s="159" customFormat="1" ht="20.100000000000001" customHeight="1" x14ac:dyDescent="0.2">
      <c r="A6" s="158"/>
      <c r="B6" s="332" t="s">
        <v>75</v>
      </c>
      <c r="C6" s="332"/>
      <c r="D6" s="67">
        <v>2019</v>
      </c>
      <c r="E6" s="67">
        <v>2018</v>
      </c>
      <c r="F6" s="69"/>
    </row>
    <row r="7" spans="1:6" s="23" customFormat="1" ht="3" customHeight="1" x14ac:dyDescent="0.2">
      <c r="A7" s="70"/>
      <c r="B7" s="71"/>
      <c r="C7" s="71"/>
      <c r="D7" s="72"/>
      <c r="E7" s="72"/>
      <c r="F7" s="156"/>
    </row>
    <row r="8" spans="1:6" s="90" customFormat="1" x14ac:dyDescent="0.2">
      <c r="A8" s="160"/>
      <c r="B8" s="333" t="s">
        <v>80</v>
      </c>
      <c r="C8" s="333"/>
      <c r="D8" s="38"/>
      <c r="E8" s="38"/>
      <c r="F8" s="87"/>
    </row>
    <row r="9" spans="1:6" x14ac:dyDescent="0.2">
      <c r="A9" s="75"/>
      <c r="B9" s="334" t="s">
        <v>224</v>
      </c>
      <c r="C9" s="334"/>
      <c r="D9" s="272">
        <f>SUM(D10:D16)</f>
        <v>2400042130.6500001</v>
      </c>
      <c r="E9" s="272">
        <f>SUM(E10:E16)</f>
        <v>2124212101.2299998</v>
      </c>
      <c r="F9" s="87"/>
    </row>
    <row r="10" spans="1:6" x14ac:dyDescent="0.2">
      <c r="A10" s="74"/>
      <c r="B10" s="331" t="s">
        <v>83</v>
      </c>
      <c r="C10" s="331"/>
      <c r="D10" s="282">
        <v>1663901334.1400001</v>
      </c>
      <c r="E10" s="282">
        <f>1404457272.75+2057429</f>
        <v>1406514701.75</v>
      </c>
      <c r="F10" s="87"/>
    </row>
    <row r="11" spans="1:6" x14ac:dyDescent="0.2">
      <c r="A11" s="74"/>
      <c r="B11" s="331" t="s">
        <v>85</v>
      </c>
      <c r="C11" s="331"/>
      <c r="D11" s="282">
        <v>0</v>
      </c>
      <c r="E11" s="282">
        <v>0</v>
      </c>
      <c r="F11" s="87"/>
    </row>
    <row r="12" spans="1:6" ht="12" customHeight="1" x14ac:dyDescent="0.2">
      <c r="A12" s="74"/>
      <c r="B12" s="331" t="s">
        <v>87</v>
      </c>
      <c r="C12" s="331"/>
      <c r="D12" s="282">
        <v>0</v>
      </c>
      <c r="E12" s="282">
        <v>0</v>
      </c>
      <c r="F12" s="87"/>
    </row>
    <row r="13" spans="1:6" x14ac:dyDescent="0.2">
      <c r="A13" s="74"/>
      <c r="B13" s="331" t="s">
        <v>89</v>
      </c>
      <c r="C13" s="331"/>
      <c r="D13" s="282">
        <v>439500344.18000001</v>
      </c>
      <c r="E13" s="282">
        <v>439841775.63999999</v>
      </c>
      <c r="F13" s="87"/>
    </row>
    <row r="14" spans="1:6" x14ac:dyDescent="0.2">
      <c r="A14" s="74"/>
      <c r="B14" s="331" t="s">
        <v>225</v>
      </c>
      <c r="C14" s="331"/>
      <c r="D14" s="282">
        <v>183562240.36000001</v>
      </c>
      <c r="E14" s="282">
        <v>118189318.29000001</v>
      </c>
      <c r="F14" s="87"/>
    </row>
    <row r="15" spans="1:6" x14ac:dyDescent="0.2">
      <c r="A15" s="74"/>
      <c r="B15" s="331" t="s">
        <v>226</v>
      </c>
      <c r="C15" s="331"/>
      <c r="D15" s="282">
        <v>113078211.97</v>
      </c>
      <c r="E15" s="282">
        <v>159666305.55000001</v>
      </c>
      <c r="F15" s="87"/>
    </row>
    <row r="16" spans="1:6" x14ac:dyDescent="0.2">
      <c r="A16" s="74"/>
      <c r="B16" s="331" t="s">
        <v>227</v>
      </c>
      <c r="C16" s="331"/>
      <c r="D16" s="282">
        <v>0</v>
      </c>
      <c r="E16" s="282">
        <v>0</v>
      </c>
      <c r="F16" s="87"/>
    </row>
    <row r="17" spans="1:6" ht="37.5" customHeight="1" x14ac:dyDescent="0.2">
      <c r="A17" s="75"/>
      <c r="B17" s="334" t="s">
        <v>228</v>
      </c>
      <c r="C17" s="334"/>
      <c r="D17" s="272">
        <f>SUM(D18:D19)</f>
        <v>21808691393.599998</v>
      </c>
      <c r="E17" s="272">
        <f>SUM(E18:E19)</f>
        <v>22179994438.290001</v>
      </c>
      <c r="F17" s="87"/>
    </row>
    <row r="18" spans="1:6" ht="25.5" customHeight="1" x14ac:dyDescent="0.2">
      <c r="A18" s="74"/>
      <c r="B18" s="331" t="s">
        <v>229</v>
      </c>
      <c r="C18" s="331"/>
      <c r="D18" s="281">
        <v>21808691393.599998</v>
      </c>
      <c r="E18" s="281">
        <v>22179994438.290001</v>
      </c>
      <c r="F18" s="87"/>
    </row>
    <row r="19" spans="1:6" ht="23.25" customHeight="1" x14ac:dyDescent="0.2">
      <c r="A19" s="74"/>
      <c r="B19" s="331" t="s">
        <v>230</v>
      </c>
      <c r="C19" s="331"/>
      <c r="D19" s="282">
        <v>0</v>
      </c>
      <c r="E19" s="282">
        <v>0</v>
      </c>
      <c r="F19" s="87"/>
    </row>
    <row r="20" spans="1:6" x14ac:dyDescent="0.2">
      <c r="A20" s="74"/>
      <c r="B20" s="334" t="s">
        <v>99</v>
      </c>
      <c r="C20" s="334"/>
      <c r="D20" s="272">
        <f>SUM(D21:D25)</f>
        <v>725786.96</v>
      </c>
      <c r="E20" s="272">
        <f>SUM(E21:E25)</f>
        <v>0</v>
      </c>
      <c r="F20" s="87"/>
    </row>
    <row r="21" spans="1:6" x14ac:dyDescent="0.2">
      <c r="A21" s="74"/>
      <c r="B21" s="331" t="s">
        <v>101</v>
      </c>
      <c r="C21" s="331"/>
      <c r="D21" s="282">
        <v>0</v>
      </c>
      <c r="E21" s="282">
        <v>0</v>
      </c>
      <c r="F21" s="87"/>
    </row>
    <row r="22" spans="1:6" x14ac:dyDescent="0.2">
      <c r="A22" s="74"/>
      <c r="B22" s="331" t="s">
        <v>102</v>
      </c>
      <c r="C22" s="331"/>
      <c r="D22" s="282">
        <v>0</v>
      </c>
      <c r="E22" s="282">
        <v>0</v>
      </c>
      <c r="F22" s="87"/>
    </row>
    <row r="23" spans="1:6" ht="13.5" customHeight="1" x14ac:dyDescent="0.2">
      <c r="A23" s="74"/>
      <c r="B23" s="339" t="s">
        <v>103</v>
      </c>
      <c r="C23" s="339"/>
      <c r="D23" s="282">
        <v>0</v>
      </c>
      <c r="E23" s="282">
        <v>0</v>
      </c>
      <c r="F23" s="87"/>
    </row>
    <row r="24" spans="1:6" x14ac:dyDescent="0.2">
      <c r="A24" s="74"/>
      <c r="B24" s="331" t="s">
        <v>105</v>
      </c>
      <c r="C24" s="331"/>
      <c r="D24" s="282">
        <v>0</v>
      </c>
      <c r="E24" s="282">
        <v>0</v>
      </c>
      <c r="F24" s="87"/>
    </row>
    <row r="25" spans="1:6" x14ac:dyDescent="0.2">
      <c r="A25" s="74"/>
      <c r="B25" s="331" t="s">
        <v>106</v>
      </c>
      <c r="C25" s="331"/>
      <c r="D25" s="282">
        <v>725786.96</v>
      </c>
      <c r="E25" s="282">
        <v>0</v>
      </c>
      <c r="F25" s="87"/>
    </row>
    <row r="26" spans="1:6" x14ac:dyDescent="0.2">
      <c r="A26" s="75"/>
      <c r="B26" s="37"/>
      <c r="C26" s="40"/>
      <c r="D26" s="197"/>
      <c r="E26" s="197"/>
      <c r="F26" s="87"/>
    </row>
    <row r="27" spans="1:6" x14ac:dyDescent="0.2">
      <c r="A27" s="164"/>
      <c r="B27" s="338" t="s">
        <v>108</v>
      </c>
      <c r="C27" s="338"/>
      <c r="D27" s="283">
        <f>D9+D17+D20</f>
        <v>24209459311.209999</v>
      </c>
      <c r="E27" s="283">
        <f>E9+E17+E20</f>
        <v>24304206539.52</v>
      </c>
      <c r="F27" s="165"/>
    </row>
    <row r="28" spans="1:6" x14ac:dyDescent="0.2">
      <c r="A28" s="75"/>
      <c r="B28" s="338"/>
      <c r="C28" s="338"/>
      <c r="D28" s="197"/>
      <c r="E28" s="197"/>
      <c r="F28" s="87"/>
    </row>
    <row r="29" spans="1:6" x14ac:dyDescent="0.2">
      <c r="A29" s="166"/>
      <c r="B29" s="333" t="s">
        <v>81</v>
      </c>
      <c r="C29" s="333"/>
      <c r="D29" s="197"/>
      <c r="E29" s="197"/>
      <c r="F29" s="156"/>
    </row>
    <row r="30" spans="1:6" x14ac:dyDescent="0.2">
      <c r="A30" s="166"/>
      <c r="B30" s="333" t="s">
        <v>82</v>
      </c>
      <c r="C30" s="333"/>
      <c r="D30" s="272">
        <f>SUM(D31:D33)</f>
        <v>8430236320</v>
      </c>
      <c r="E30" s="272">
        <f>SUM(E31:E33)</f>
        <v>9004535430.5400009</v>
      </c>
      <c r="F30" s="87"/>
    </row>
    <row r="31" spans="1:6" x14ac:dyDescent="0.2">
      <c r="A31" s="166"/>
      <c r="B31" s="331" t="s">
        <v>84</v>
      </c>
      <c r="C31" s="331"/>
      <c r="D31" s="282">
        <v>6490241190.75</v>
      </c>
      <c r="E31" s="282">
        <v>6228346377.6700001</v>
      </c>
      <c r="F31" s="87"/>
    </row>
    <row r="32" spans="1:6" x14ac:dyDescent="0.2">
      <c r="A32" s="166"/>
      <c r="B32" s="331" t="s">
        <v>86</v>
      </c>
      <c r="C32" s="331"/>
      <c r="D32" s="282">
        <v>511710483.87</v>
      </c>
      <c r="E32" s="282">
        <v>603888362.17999995</v>
      </c>
      <c r="F32" s="87"/>
    </row>
    <row r="33" spans="1:6" x14ac:dyDescent="0.2">
      <c r="A33" s="166"/>
      <c r="B33" s="331" t="s">
        <v>88</v>
      </c>
      <c r="C33" s="331"/>
      <c r="D33" s="282">
        <v>1428284645.3800001</v>
      </c>
      <c r="E33" s="282">
        <v>2172300690.6900001</v>
      </c>
      <c r="F33" s="87"/>
    </row>
    <row r="34" spans="1:6" x14ac:dyDescent="0.2">
      <c r="A34" s="166"/>
      <c r="B34" s="333" t="s">
        <v>179</v>
      </c>
      <c r="C34" s="333"/>
      <c r="D34" s="272">
        <f>SUM(D35:D43)</f>
        <v>7875396664.1899996</v>
      </c>
      <c r="E34" s="272">
        <f>SUM(E35:E43)</f>
        <v>8360876197.75</v>
      </c>
      <c r="F34" s="87"/>
    </row>
    <row r="35" spans="1:6" x14ac:dyDescent="0.2">
      <c r="A35" s="166"/>
      <c r="B35" s="331" t="s">
        <v>90</v>
      </c>
      <c r="C35" s="331"/>
      <c r="D35" s="282">
        <v>810202769.30999994</v>
      </c>
      <c r="E35" s="282">
        <v>917813546.35000002</v>
      </c>
      <c r="F35" s="87"/>
    </row>
    <row r="36" spans="1:6" ht="12" customHeight="1" x14ac:dyDescent="0.2">
      <c r="A36" s="166"/>
      <c r="B36" s="331" t="s">
        <v>91</v>
      </c>
      <c r="C36" s="331"/>
      <c r="D36" s="282">
        <v>6518851756.54</v>
      </c>
      <c r="E36" s="282">
        <v>6765511218.6999998</v>
      </c>
      <c r="F36" s="87"/>
    </row>
    <row r="37" spans="1:6" ht="12.75" customHeight="1" x14ac:dyDescent="0.2">
      <c r="A37" s="166"/>
      <c r="B37" s="331" t="s">
        <v>92</v>
      </c>
      <c r="C37" s="331"/>
      <c r="D37" s="282">
        <v>0</v>
      </c>
      <c r="E37" s="282">
        <v>0</v>
      </c>
      <c r="F37" s="87"/>
    </row>
    <row r="38" spans="1:6" x14ac:dyDescent="0.2">
      <c r="A38" s="166"/>
      <c r="B38" s="331" t="s">
        <v>93</v>
      </c>
      <c r="C38" s="331"/>
      <c r="D38" s="282">
        <v>437310290.94</v>
      </c>
      <c r="E38" s="282">
        <v>536942616.14999998</v>
      </c>
      <c r="F38" s="87"/>
    </row>
    <row r="39" spans="1:6" x14ac:dyDescent="0.2">
      <c r="A39" s="166"/>
      <c r="B39" s="331" t="s">
        <v>94</v>
      </c>
      <c r="C39" s="331"/>
      <c r="D39" s="282">
        <v>0</v>
      </c>
      <c r="E39" s="282">
        <v>0</v>
      </c>
      <c r="F39" s="87"/>
    </row>
    <row r="40" spans="1:6" x14ac:dyDescent="0.2">
      <c r="A40" s="166"/>
      <c r="B40" s="331" t="s">
        <v>96</v>
      </c>
      <c r="C40" s="331"/>
      <c r="D40" s="282">
        <v>109031847.40000001</v>
      </c>
      <c r="E40" s="282">
        <v>140608816.55000001</v>
      </c>
      <c r="F40" s="87"/>
    </row>
    <row r="41" spans="1:6" x14ac:dyDescent="0.2">
      <c r="A41" s="166"/>
      <c r="B41" s="331" t="s">
        <v>97</v>
      </c>
      <c r="C41" s="331"/>
      <c r="D41" s="282">
        <v>0</v>
      </c>
      <c r="E41" s="282">
        <v>0</v>
      </c>
      <c r="F41" s="87"/>
    </row>
    <row r="42" spans="1:6" x14ac:dyDescent="0.2">
      <c r="A42" s="166"/>
      <c r="B42" s="331" t="s">
        <v>98</v>
      </c>
      <c r="C42" s="331"/>
      <c r="D42" s="282">
        <v>0</v>
      </c>
      <c r="E42" s="282">
        <v>0</v>
      </c>
      <c r="F42" s="87"/>
    </row>
    <row r="43" spans="1:6" ht="14.25" customHeight="1" x14ac:dyDescent="0.2">
      <c r="A43" s="166"/>
      <c r="B43" s="331" t="s">
        <v>100</v>
      </c>
      <c r="C43" s="331"/>
      <c r="D43" s="282">
        <v>0</v>
      </c>
      <c r="E43" s="282">
        <v>0</v>
      </c>
      <c r="F43" s="87"/>
    </row>
    <row r="44" spans="1:6" x14ac:dyDescent="0.2">
      <c r="A44" s="166"/>
      <c r="B44" s="334" t="s">
        <v>95</v>
      </c>
      <c r="C44" s="334"/>
      <c r="D44" s="272">
        <f>SUM(D45:D47)</f>
        <v>5063933083.7099991</v>
      </c>
      <c r="E44" s="272">
        <f>SUM(E45:E47)</f>
        <v>5071548515.8699999</v>
      </c>
      <c r="F44" s="87"/>
    </row>
    <row r="45" spans="1:6" x14ac:dyDescent="0.2">
      <c r="A45" s="166"/>
      <c r="B45" s="331" t="s">
        <v>104</v>
      </c>
      <c r="C45" s="331"/>
      <c r="D45" s="282">
        <v>2766032963.7199998</v>
      </c>
      <c r="E45" s="282">
        <v>2677378324.3400002</v>
      </c>
      <c r="F45" s="87"/>
    </row>
    <row r="46" spans="1:6" x14ac:dyDescent="0.2">
      <c r="A46" s="166"/>
      <c r="B46" s="331" t="s">
        <v>49</v>
      </c>
      <c r="C46" s="331"/>
      <c r="D46" s="282">
        <v>1543404435</v>
      </c>
      <c r="E46" s="282">
        <v>1303815439</v>
      </c>
      <c r="F46" s="87"/>
    </row>
    <row r="47" spans="1:6" ht="15" customHeight="1" x14ac:dyDescent="0.2">
      <c r="A47" s="166"/>
      <c r="B47" s="331" t="s">
        <v>107</v>
      </c>
      <c r="C47" s="331"/>
      <c r="D47" s="282">
        <v>754495684.99000001</v>
      </c>
      <c r="E47" s="282">
        <v>1090354752.53</v>
      </c>
      <c r="F47" s="87"/>
    </row>
    <row r="48" spans="1:6" x14ac:dyDescent="0.2">
      <c r="A48" s="166"/>
      <c r="B48" s="333" t="s">
        <v>109</v>
      </c>
      <c r="C48" s="333"/>
      <c r="D48" s="284">
        <f>SUM(D49:D53)</f>
        <v>253177707.21000001</v>
      </c>
      <c r="E48" s="284">
        <f>SUM(E49:E53)</f>
        <v>186072465.80000001</v>
      </c>
      <c r="F48" s="87"/>
    </row>
    <row r="49" spans="1:8" x14ac:dyDescent="0.2">
      <c r="A49" s="166"/>
      <c r="B49" s="331" t="s">
        <v>110</v>
      </c>
      <c r="C49" s="331"/>
      <c r="D49" s="282">
        <v>253177707.21000001</v>
      </c>
      <c r="E49" s="282">
        <v>186072465.80000001</v>
      </c>
      <c r="F49" s="87"/>
    </row>
    <row r="50" spans="1:8" x14ac:dyDescent="0.2">
      <c r="A50" s="166"/>
      <c r="B50" s="331" t="s">
        <v>111</v>
      </c>
      <c r="C50" s="331"/>
      <c r="D50" s="282">
        <v>0</v>
      </c>
      <c r="E50" s="282">
        <v>0</v>
      </c>
      <c r="F50" s="87"/>
      <c r="H50" s="186"/>
    </row>
    <row r="51" spans="1:8" x14ac:dyDescent="0.2">
      <c r="A51" s="166"/>
      <c r="B51" s="331" t="s">
        <v>112</v>
      </c>
      <c r="C51" s="331"/>
      <c r="D51" s="282">
        <v>0</v>
      </c>
      <c r="E51" s="282">
        <v>0</v>
      </c>
      <c r="F51" s="87"/>
    </row>
    <row r="52" spans="1:8" x14ac:dyDescent="0.2">
      <c r="A52" s="166"/>
      <c r="B52" s="331" t="s">
        <v>113</v>
      </c>
      <c r="C52" s="331"/>
      <c r="D52" s="282">
        <v>0</v>
      </c>
      <c r="E52" s="282">
        <v>0</v>
      </c>
      <c r="F52" s="87"/>
    </row>
    <row r="53" spans="1:8" ht="14.25" customHeight="1" x14ac:dyDescent="0.2">
      <c r="A53" s="166"/>
      <c r="B53" s="331" t="s">
        <v>114</v>
      </c>
      <c r="C53" s="331"/>
      <c r="D53" s="282">
        <v>0</v>
      </c>
      <c r="E53" s="282">
        <v>0</v>
      </c>
      <c r="F53" s="87"/>
    </row>
    <row r="54" spans="1:8" x14ac:dyDescent="0.2">
      <c r="A54" s="166"/>
      <c r="B54" s="334" t="s">
        <v>115</v>
      </c>
      <c r="C54" s="334"/>
      <c r="D54" s="284">
        <f>SUM(D55:D60)</f>
        <v>166954255.37</v>
      </c>
      <c r="E54" s="284">
        <f>SUM(E55:E60)</f>
        <v>139348541.75999999</v>
      </c>
      <c r="F54" s="87"/>
    </row>
    <row r="55" spans="1:8" x14ac:dyDescent="0.2">
      <c r="A55" s="166"/>
      <c r="B55" s="339" t="s">
        <v>116</v>
      </c>
      <c r="C55" s="339"/>
      <c r="D55" s="282">
        <v>165593553.30000001</v>
      </c>
      <c r="E55" s="282">
        <v>139348541.75999999</v>
      </c>
      <c r="F55" s="87"/>
    </row>
    <row r="56" spans="1:8" x14ac:dyDescent="0.2">
      <c r="A56" s="166"/>
      <c r="B56" s="331" t="s">
        <v>117</v>
      </c>
      <c r="C56" s="331"/>
      <c r="D56" s="282">
        <v>0</v>
      </c>
      <c r="E56" s="282">
        <v>0</v>
      </c>
      <c r="F56" s="87"/>
    </row>
    <row r="57" spans="1:8" x14ac:dyDescent="0.2">
      <c r="A57" s="166"/>
      <c r="B57" s="331" t="s">
        <v>118</v>
      </c>
      <c r="C57" s="331"/>
      <c r="D57" s="282">
        <v>0</v>
      </c>
      <c r="E57" s="282">
        <v>0</v>
      </c>
      <c r="F57" s="87"/>
    </row>
    <row r="58" spans="1:8" x14ac:dyDescent="0.2">
      <c r="A58" s="166"/>
      <c r="B58" s="339" t="s">
        <v>180</v>
      </c>
      <c r="C58" s="339"/>
      <c r="D58" s="282">
        <v>0</v>
      </c>
      <c r="E58" s="282">
        <v>0</v>
      </c>
      <c r="F58" s="87"/>
    </row>
    <row r="59" spans="1:8" x14ac:dyDescent="0.2">
      <c r="A59" s="166"/>
      <c r="B59" s="331" t="s">
        <v>119</v>
      </c>
      <c r="C59" s="331"/>
      <c r="D59" s="282">
        <v>0</v>
      </c>
      <c r="E59" s="282">
        <v>0</v>
      </c>
      <c r="F59" s="87"/>
    </row>
    <row r="60" spans="1:8" ht="18" customHeight="1" x14ac:dyDescent="0.2">
      <c r="A60" s="166"/>
      <c r="B60" s="331" t="s">
        <v>120</v>
      </c>
      <c r="C60" s="331"/>
      <c r="D60" s="282">
        <v>1360702.07</v>
      </c>
      <c r="E60" s="282">
        <v>0</v>
      </c>
      <c r="F60" s="87"/>
    </row>
    <row r="61" spans="1:8" x14ac:dyDescent="0.2">
      <c r="A61" s="166"/>
      <c r="B61" s="334" t="s">
        <v>121</v>
      </c>
      <c r="C61" s="334"/>
      <c r="D61" s="284">
        <f>SUM(D62)</f>
        <v>7354506.0199999996</v>
      </c>
      <c r="E61" s="284">
        <f>SUM(E62)</f>
        <v>0</v>
      </c>
      <c r="F61" s="87"/>
    </row>
    <row r="62" spans="1:8" x14ac:dyDescent="0.2">
      <c r="A62" s="166"/>
      <c r="B62" s="331" t="s">
        <v>122</v>
      </c>
      <c r="C62" s="331"/>
      <c r="D62" s="282">
        <v>7354506.0199999996</v>
      </c>
      <c r="E62" s="282">
        <v>0</v>
      </c>
      <c r="F62" s="87"/>
    </row>
    <row r="63" spans="1:8" x14ac:dyDescent="0.2">
      <c r="A63" s="166"/>
      <c r="B63" s="37"/>
      <c r="C63" s="35"/>
      <c r="D63" s="285"/>
      <c r="E63" s="285"/>
      <c r="F63" s="87"/>
    </row>
    <row r="64" spans="1:8" x14ac:dyDescent="0.2">
      <c r="A64" s="166"/>
      <c r="B64" s="338" t="s">
        <v>123</v>
      </c>
      <c r="C64" s="338"/>
      <c r="D64" s="286">
        <f>D30+D34+D44+D48+D54+D61</f>
        <v>21797052536.499996</v>
      </c>
      <c r="E64" s="286">
        <f>E30+E34+E44+E48+E54+E61</f>
        <v>22762381151.719997</v>
      </c>
      <c r="F64" s="165"/>
    </row>
    <row r="65" spans="1:10" x14ac:dyDescent="0.2">
      <c r="A65" s="166"/>
      <c r="B65" s="39"/>
      <c r="C65" s="39"/>
      <c r="D65" s="285"/>
      <c r="E65" s="285"/>
      <c r="F65" s="165"/>
      <c r="J65" s="186"/>
    </row>
    <row r="66" spans="1:10" x14ac:dyDescent="0.2">
      <c r="A66" s="166"/>
      <c r="B66" s="344" t="s">
        <v>124</v>
      </c>
      <c r="C66" s="344"/>
      <c r="D66" s="286">
        <f>D27-D64</f>
        <v>2412406774.7100029</v>
      </c>
      <c r="E66" s="286">
        <f>E27-E64</f>
        <v>1541825387.8000031</v>
      </c>
      <c r="F66" s="165"/>
    </row>
    <row r="67" spans="1:10" x14ac:dyDescent="0.2">
      <c r="A67" s="166"/>
      <c r="B67" s="24"/>
      <c r="C67" s="24"/>
      <c r="D67" s="24"/>
      <c r="E67" s="24"/>
      <c r="F67" s="87"/>
    </row>
    <row r="68" spans="1:10" x14ac:dyDescent="0.2">
      <c r="A68" s="166"/>
      <c r="B68" s="24"/>
      <c r="C68" s="24"/>
      <c r="D68" s="24"/>
      <c r="E68" s="24"/>
      <c r="F68" s="87"/>
    </row>
    <row r="69" spans="1:10" ht="6" customHeight="1" x14ac:dyDescent="0.2">
      <c r="A69" s="168"/>
      <c r="B69" s="56"/>
      <c r="C69" s="56"/>
      <c r="D69" s="56"/>
      <c r="E69" s="56"/>
      <c r="F69" s="52"/>
    </row>
    <row r="70" spans="1:10" ht="6" customHeight="1" x14ac:dyDescent="0.2">
      <c r="A70" s="23"/>
      <c r="B70" s="23"/>
      <c r="C70" s="23"/>
      <c r="D70" s="23"/>
      <c r="E70" s="23"/>
      <c r="F70" s="23"/>
      <c r="G70" s="23"/>
    </row>
    <row r="71" spans="1:10" ht="6" customHeight="1" x14ac:dyDescent="0.2">
      <c r="A71" s="23"/>
      <c r="B71" s="35"/>
      <c r="C71" s="53"/>
      <c r="D71" s="54"/>
      <c r="E71" s="54"/>
      <c r="F71" s="23"/>
      <c r="G71" s="23"/>
    </row>
    <row r="72" spans="1:10" ht="6" customHeight="1" x14ac:dyDescent="0.2">
      <c r="A72" s="23"/>
      <c r="B72" s="35"/>
      <c r="C72" s="53"/>
      <c r="D72" s="54"/>
      <c r="E72" s="54"/>
      <c r="F72" s="23"/>
    </row>
    <row r="73" spans="1:10" ht="27" customHeight="1" x14ac:dyDescent="0.2">
      <c r="B73" s="336" t="s">
        <v>234</v>
      </c>
      <c r="C73" s="337"/>
      <c r="D73" s="337"/>
      <c r="E73" s="337"/>
      <c r="F73" s="337"/>
    </row>
    <row r="74" spans="1:10" ht="9.75" customHeight="1" x14ac:dyDescent="0.2">
      <c r="B74" s="35"/>
      <c r="C74" s="53"/>
      <c r="D74" s="54"/>
      <c r="E74" s="54"/>
    </row>
    <row r="75" spans="1:10" ht="30" customHeight="1" x14ac:dyDescent="0.2">
      <c r="B75" s="35"/>
      <c r="C75" s="169"/>
      <c r="D75" s="169"/>
      <c r="E75" s="189"/>
    </row>
    <row r="76" spans="1:10" ht="14.1" customHeight="1" x14ac:dyDescent="0.2">
      <c r="B76" s="225"/>
      <c r="D76" s="340"/>
      <c r="E76" s="340"/>
      <c r="F76" s="54"/>
    </row>
    <row r="77" spans="1:10" ht="14.1" customHeight="1" x14ac:dyDescent="0.2">
      <c r="A77" s="342"/>
      <c r="B77" s="342"/>
      <c r="C77" s="342"/>
      <c r="D77" s="335"/>
      <c r="E77" s="335"/>
      <c r="F77" s="60"/>
    </row>
    <row r="78" spans="1:10" ht="9.9499999999999993" customHeight="1" x14ac:dyDescent="0.2">
      <c r="D78" s="22"/>
    </row>
    <row r="79" spans="1:10" x14ac:dyDescent="0.2">
      <c r="D79" s="22"/>
    </row>
    <row r="80" spans="1:10" x14ac:dyDescent="0.2">
      <c r="D80" s="22"/>
    </row>
  </sheetData>
  <sheetProtection formatCells="0" selectLockedCells="1"/>
  <mergeCells count="65">
    <mergeCell ref="A1:F1"/>
    <mergeCell ref="B61:C61"/>
    <mergeCell ref="B49:C49"/>
    <mergeCell ref="A77:C77"/>
    <mergeCell ref="B2:F2"/>
    <mergeCell ref="B3:F3"/>
    <mergeCell ref="B4:F4"/>
    <mergeCell ref="B66:C66"/>
    <mergeCell ref="B51:C51"/>
    <mergeCell ref="B23:C23"/>
    <mergeCell ref="B45:C45"/>
    <mergeCell ref="B24:C24"/>
    <mergeCell ref="B46:C46"/>
    <mergeCell ref="B25:C25"/>
    <mergeCell ref="B47:C47"/>
    <mergeCell ref="B27:C27"/>
    <mergeCell ref="B39:C39"/>
    <mergeCell ref="B28:C28"/>
    <mergeCell ref="B35:C35"/>
    <mergeCell ref="D76:E76"/>
    <mergeCell ref="B48:C48"/>
    <mergeCell ref="D77:E77"/>
    <mergeCell ref="B73:F73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19:C19"/>
    <mergeCell ref="B62:C62"/>
    <mergeCell ref="B16:C16"/>
    <mergeCell ref="B36:C36"/>
    <mergeCell ref="B17:C17"/>
    <mergeCell ref="B18:C18"/>
    <mergeCell ref="B50:C50"/>
    <mergeCell ref="B42:C42"/>
    <mergeCell ref="B20:C20"/>
    <mergeCell ref="B43:C43"/>
    <mergeCell ref="B21:C21"/>
    <mergeCell ref="B22:C22"/>
    <mergeCell ref="B44:C44"/>
    <mergeCell ref="B41:C41"/>
    <mergeCell ref="B37:C37"/>
    <mergeCell ref="B38:C38"/>
    <mergeCell ref="B15:C15"/>
    <mergeCell ref="B40:C40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12:C12"/>
    <mergeCell ref="B33:C33"/>
    <mergeCell ref="B13:C13"/>
  </mergeCells>
  <printOptions verticalCentered="1"/>
  <pageMargins left="0.9055118110236221" right="0" top="0.78740157480314965" bottom="0.70866141732283472" header="0" footer="0"/>
  <pageSetup scale="71" orientation="portrait" r:id="rId1"/>
  <ignoredErrors>
    <ignoredError sqref="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90" zoomScaleNormal="90" zoomScalePageLayoutView="80" workbookViewId="0">
      <selection activeCell="M46" sqref="M46"/>
    </sheetView>
  </sheetViews>
  <sheetFormatPr baseColWidth="10" defaultRowHeight="12" x14ac:dyDescent="0.2"/>
  <cols>
    <col min="1" max="1" width="4.85546875" style="23" customWidth="1"/>
    <col min="2" max="2" width="27.5703125" style="24" customWidth="1"/>
    <col min="3" max="3" width="37.85546875" style="23" customWidth="1"/>
    <col min="4" max="4" width="22.42578125" style="171" customWidth="1"/>
    <col min="5" max="5" width="21" style="171" customWidth="1"/>
    <col min="6" max="6" width="11" style="25" customWidth="1"/>
    <col min="7" max="8" width="27.5703125" style="23" customWidth="1"/>
    <col min="9" max="10" width="21" style="171" customWidth="1"/>
    <col min="11" max="11" width="4.85546875" style="16" customWidth="1"/>
    <col min="12" max="12" width="11.42578125" style="23"/>
    <col min="13" max="13" width="15.85546875" style="23" bestFit="1" customWidth="1"/>
    <col min="14" max="16384" width="11.42578125" style="23"/>
  </cols>
  <sheetData>
    <row r="1" spans="1:11" x14ac:dyDescent="0.2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4.1" customHeight="1" x14ac:dyDescent="0.2">
      <c r="A2" s="349" t="s">
        <v>233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4.1" customHeight="1" x14ac:dyDescent="0.2">
      <c r="A3" s="350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4.1" customHeight="1" x14ac:dyDescent="0.2">
      <c r="A4" s="350" t="s">
        <v>244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1" ht="7.5" customHeight="1" x14ac:dyDescent="0.2">
      <c r="A5" s="26"/>
      <c r="B5" s="26"/>
      <c r="C5" s="26"/>
      <c r="D5" s="172"/>
      <c r="E5" s="172"/>
      <c r="F5" s="28"/>
      <c r="G5" s="26"/>
      <c r="H5" s="26"/>
      <c r="I5" s="172"/>
      <c r="J5" s="172"/>
    </row>
    <row r="6" spans="1:11" s="30" customFormat="1" ht="15" customHeight="1" x14ac:dyDescent="0.2">
      <c r="A6" s="351"/>
      <c r="B6" s="353" t="s">
        <v>76</v>
      </c>
      <c r="C6" s="353"/>
      <c r="D6" s="357" t="s">
        <v>4</v>
      </c>
      <c r="E6" s="357"/>
      <c r="F6" s="355"/>
      <c r="G6" s="353" t="s">
        <v>76</v>
      </c>
      <c r="H6" s="353"/>
      <c r="I6" s="357" t="s">
        <v>4</v>
      </c>
      <c r="J6" s="357"/>
      <c r="K6" s="29"/>
    </row>
    <row r="7" spans="1:11" s="30" customFormat="1" ht="15" customHeight="1" x14ac:dyDescent="0.2">
      <c r="A7" s="352"/>
      <c r="B7" s="354"/>
      <c r="C7" s="354"/>
      <c r="D7" s="312">
        <v>2019</v>
      </c>
      <c r="E7" s="312">
        <v>2018</v>
      </c>
      <c r="F7" s="356"/>
      <c r="G7" s="354"/>
      <c r="H7" s="354"/>
      <c r="I7" s="312">
        <v>2019</v>
      </c>
      <c r="J7" s="312">
        <v>2018</v>
      </c>
      <c r="K7" s="313"/>
    </row>
    <row r="8" spans="1:11" ht="3" customHeight="1" x14ac:dyDescent="0.2">
      <c r="A8" s="31"/>
      <c r="B8" s="26"/>
      <c r="C8" s="26"/>
      <c r="D8" s="172"/>
      <c r="E8" s="172"/>
      <c r="F8" s="28"/>
      <c r="G8" s="26"/>
      <c r="H8" s="26"/>
      <c r="I8" s="172"/>
      <c r="J8" s="172"/>
      <c r="K8" s="32"/>
    </row>
    <row r="9" spans="1:11" ht="3" customHeight="1" x14ac:dyDescent="0.2">
      <c r="A9" s="31"/>
      <c r="B9" s="26"/>
      <c r="C9" s="26"/>
      <c r="D9" s="172"/>
      <c r="E9" s="172"/>
      <c r="F9" s="28"/>
      <c r="G9" s="26"/>
      <c r="H9" s="26"/>
      <c r="I9" s="172"/>
      <c r="J9" s="172"/>
      <c r="K9" s="32"/>
    </row>
    <row r="10" spans="1:11" x14ac:dyDescent="0.2">
      <c r="A10" s="33"/>
      <c r="B10" s="334" t="s">
        <v>5</v>
      </c>
      <c r="C10" s="334"/>
      <c r="D10" s="173"/>
      <c r="E10" s="163"/>
      <c r="G10" s="334" t="s">
        <v>6</v>
      </c>
      <c r="H10" s="334"/>
      <c r="I10" s="161"/>
      <c r="J10" s="161"/>
      <c r="K10" s="32"/>
    </row>
    <row r="11" spans="1:11" ht="5.0999999999999996" customHeight="1" x14ac:dyDescent="0.2">
      <c r="A11" s="33"/>
      <c r="B11" s="37"/>
      <c r="C11" s="36"/>
      <c r="D11" s="163"/>
      <c r="E11" s="163"/>
      <c r="G11" s="37"/>
      <c r="H11" s="36"/>
      <c r="I11" s="161"/>
      <c r="J11" s="161"/>
      <c r="K11" s="32"/>
    </row>
    <row r="12" spans="1:11" x14ac:dyDescent="0.2">
      <c r="A12" s="33"/>
      <c r="B12" s="338" t="s">
        <v>7</v>
      </c>
      <c r="C12" s="338"/>
      <c r="D12" s="163"/>
      <c r="E12" s="163"/>
      <c r="G12" s="338" t="s">
        <v>8</v>
      </c>
      <c r="H12" s="338"/>
      <c r="I12" s="163"/>
      <c r="J12" s="163"/>
      <c r="K12" s="32"/>
    </row>
    <row r="13" spans="1:11" ht="5.0999999999999996" customHeight="1" x14ac:dyDescent="0.2">
      <c r="A13" s="33"/>
      <c r="B13" s="39"/>
      <c r="C13" s="40"/>
      <c r="D13" s="163"/>
      <c r="E13" s="163"/>
      <c r="G13" s="39"/>
      <c r="H13" s="40"/>
      <c r="I13" s="163"/>
      <c r="J13" s="163"/>
      <c r="K13" s="32"/>
    </row>
    <row r="14" spans="1:11" x14ac:dyDescent="0.2">
      <c r="A14" s="33"/>
      <c r="B14" s="331" t="s">
        <v>9</v>
      </c>
      <c r="C14" s="331"/>
      <c r="D14" s="162">
        <v>1779968186.48</v>
      </c>
      <c r="E14" s="162">
        <v>1126545400.5</v>
      </c>
      <c r="G14" s="331" t="s">
        <v>10</v>
      </c>
      <c r="H14" s="331"/>
      <c r="I14" s="162">
        <v>202328569.36000001</v>
      </c>
      <c r="J14" s="162">
        <v>560226323.58000004</v>
      </c>
      <c r="K14" s="32"/>
    </row>
    <row r="15" spans="1:11" x14ac:dyDescent="0.2">
      <c r="A15" s="33"/>
      <c r="B15" s="331" t="s">
        <v>11</v>
      </c>
      <c r="C15" s="331"/>
      <c r="D15" s="162">
        <v>48195576.670000002</v>
      </c>
      <c r="E15" s="162">
        <v>50053405.609999999</v>
      </c>
      <c r="G15" s="331" t="s">
        <v>12</v>
      </c>
      <c r="H15" s="331"/>
      <c r="I15" s="162">
        <v>0</v>
      </c>
      <c r="J15" s="162">
        <v>0</v>
      </c>
      <c r="K15" s="32"/>
    </row>
    <row r="16" spans="1:11" x14ac:dyDescent="0.2">
      <c r="A16" s="33"/>
      <c r="B16" s="331" t="s">
        <v>13</v>
      </c>
      <c r="C16" s="331"/>
      <c r="D16" s="162">
        <v>72920174.099999994</v>
      </c>
      <c r="E16" s="162">
        <v>189617187.31999999</v>
      </c>
      <c r="G16" s="331" t="s">
        <v>14</v>
      </c>
      <c r="H16" s="331"/>
      <c r="I16" s="162">
        <v>37230989.689999998</v>
      </c>
      <c r="J16" s="162">
        <v>32268357.030000001</v>
      </c>
      <c r="K16" s="32"/>
    </row>
    <row r="17" spans="1:12" x14ac:dyDescent="0.2">
      <c r="A17" s="33"/>
      <c r="B17" s="331" t="s">
        <v>15</v>
      </c>
      <c r="C17" s="331"/>
      <c r="D17" s="162">
        <v>0</v>
      </c>
      <c r="E17" s="162">
        <v>0</v>
      </c>
      <c r="G17" s="331" t="s">
        <v>16</v>
      </c>
      <c r="H17" s="331"/>
      <c r="I17" s="162">
        <v>0</v>
      </c>
      <c r="J17" s="162">
        <v>0</v>
      </c>
      <c r="K17" s="32"/>
    </row>
    <row r="18" spans="1:12" x14ac:dyDescent="0.2">
      <c r="A18" s="33"/>
      <c r="B18" s="331" t="s">
        <v>17</v>
      </c>
      <c r="C18" s="331"/>
      <c r="D18" s="162">
        <v>0</v>
      </c>
      <c r="E18" s="162">
        <v>0</v>
      </c>
      <c r="G18" s="331" t="s">
        <v>18</v>
      </c>
      <c r="H18" s="331"/>
      <c r="I18" s="162">
        <v>0</v>
      </c>
      <c r="J18" s="162">
        <v>5991275.3099999996</v>
      </c>
      <c r="K18" s="32"/>
    </row>
    <row r="19" spans="1:12" ht="25.5" customHeight="1" x14ac:dyDescent="0.2">
      <c r="A19" s="33"/>
      <c r="B19" s="345" t="s">
        <v>19</v>
      </c>
      <c r="C19" s="345"/>
      <c r="D19" s="287">
        <v>0</v>
      </c>
      <c r="E19" s="287">
        <v>0</v>
      </c>
      <c r="G19" s="346" t="s">
        <v>20</v>
      </c>
      <c r="H19" s="346"/>
      <c r="I19" s="287">
        <v>116848527.86</v>
      </c>
      <c r="J19" s="287">
        <v>106440766.39</v>
      </c>
      <c r="K19" s="32"/>
    </row>
    <row r="20" spans="1:12" x14ac:dyDescent="0.2">
      <c r="A20" s="33"/>
      <c r="B20" s="331" t="s">
        <v>21</v>
      </c>
      <c r="C20" s="331"/>
      <c r="D20" s="162">
        <v>368745</v>
      </c>
      <c r="E20" s="162">
        <v>368745</v>
      </c>
      <c r="G20" s="331" t="s">
        <v>22</v>
      </c>
      <c r="H20" s="331"/>
      <c r="I20" s="162">
        <v>0</v>
      </c>
      <c r="J20" s="162">
        <v>0</v>
      </c>
      <c r="K20" s="32"/>
    </row>
    <row r="21" spans="1:12" ht="12" customHeight="1" x14ac:dyDescent="0.2">
      <c r="A21" s="33"/>
      <c r="B21" s="41"/>
      <c r="C21" s="42"/>
      <c r="D21" s="173"/>
      <c r="E21" s="173"/>
      <c r="G21" s="331" t="s">
        <v>23</v>
      </c>
      <c r="H21" s="331"/>
      <c r="I21" s="162">
        <v>0</v>
      </c>
      <c r="J21" s="162">
        <v>0</v>
      </c>
      <c r="K21" s="32"/>
    </row>
    <row r="22" spans="1:12" ht="12" customHeight="1" x14ac:dyDescent="0.2">
      <c r="A22" s="43"/>
      <c r="B22" s="338" t="s">
        <v>24</v>
      </c>
      <c r="C22" s="338"/>
      <c r="D22" s="170">
        <f>SUM(D14:D20)</f>
        <v>1901452682.25</v>
      </c>
      <c r="E22" s="170">
        <f>SUM(E14:E20)</f>
        <v>1366584738.4299998</v>
      </c>
      <c r="F22" s="44"/>
      <c r="G22" s="37"/>
      <c r="H22" s="36"/>
      <c r="I22" s="167"/>
      <c r="J22" s="167"/>
      <c r="K22" s="32"/>
    </row>
    <row r="23" spans="1:12" ht="12" customHeight="1" x14ac:dyDescent="0.2">
      <c r="A23" s="43"/>
      <c r="B23" s="37"/>
      <c r="C23" s="45"/>
      <c r="D23" s="167"/>
      <c r="E23" s="167"/>
      <c r="F23" s="44"/>
      <c r="G23" s="338" t="s">
        <v>25</v>
      </c>
      <c r="H23" s="338"/>
      <c r="I23" s="170">
        <f>SUM(I14:I21)</f>
        <v>356408086.91000003</v>
      </c>
      <c r="J23" s="170">
        <f>SUM(J14:J21)</f>
        <v>704926722.30999994</v>
      </c>
      <c r="K23" s="32"/>
    </row>
    <row r="24" spans="1:12" ht="12" customHeight="1" x14ac:dyDescent="0.2">
      <c r="A24" s="33"/>
      <c r="B24" s="41"/>
      <c r="C24" s="41"/>
      <c r="D24" s="173"/>
      <c r="E24" s="173"/>
      <c r="G24" s="46"/>
      <c r="H24" s="42"/>
      <c r="I24" s="173"/>
      <c r="J24" s="173"/>
      <c r="K24" s="32"/>
    </row>
    <row r="25" spans="1:12" x14ac:dyDescent="0.2">
      <c r="A25" s="33"/>
      <c r="B25" s="338" t="s">
        <v>26</v>
      </c>
      <c r="C25" s="338"/>
      <c r="D25" s="163"/>
      <c r="E25" s="163"/>
      <c r="G25" s="338" t="s">
        <v>27</v>
      </c>
      <c r="H25" s="338"/>
      <c r="I25" s="163"/>
      <c r="J25" s="163"/>
      <c r="K25" s="32"/>
    </row>
    <row r="26" spans="1:12" x14ac:dyDescent="0.2">
      <c r="A26" s="33"/>
      <c r="B26" s="41"/>
      <c r="C26" s="41"/>
      <c r="D26" s="173"/>
      <c r="E26" s="173"/>
      <c r="G26" s="41"/>
      <c r="H26" s="42"/>
      <c r="I26" s="173"/>
      <c r="J26" s="173"/>
      <c r="K26" s="32"/>
    </row>
    <row r="27" spans="1:12" ht="12" customHeight="1" x14ac:dyDescent="0.2">
      <c r="A27" s="33"/>
      <c r="B27" s="331" t="s">
        <v>28</v>
      </c>
      <c r="C27" s="331"/>
      <c r="D27" s="162">
        <v>314030</v>
      </c>
      <c r="E27" s="162">
        <v>314030</v>
      </c>
      <c r="G27" s="331" t="s">
        <v>29</v>
      </c>
      <c r="H27" s="331"/>
      <c r="I27" s="162">
        <v>0</v>
      </c>
      <c r="J27" s="162">
        <v>0</v>
      </c>
      <c r="K27" s="32"/>
    </row>
    <row r="28" spans="1:12" ht="12" customHeight="1" x14ac:dyDescent="0.2">
      <c r="A28" s="33"/>
      <c r="B28" s="331" t="s">
        <v>30</v>
      </c>
      <c r="C28" s="331"/>
      <c r="D28" s="162">
        <v>425819052.88999999</v>
      </c>
      <c r="E28" s="162">
        <v>401915564.88</v>
      </c>
      <c r="G28" s="331" t="s">
        <v>31</v>
      </c>
      <c r="H28" s="331"/>
      <c r="I28" s="162">
        <v>0</v>
      </c>
      <c r="J28" s="162">
        <v>0</v>
      </c>
      <c r="K28" s="32"/>
    </row>
    <row r="29" spans="1:12" ht="12" customHeight="1" x14ac:dyDescent="0.2">
      <c r="A29" s="33"/>
      <c r="B29" s="331" t="s">
        <v>32</v>
      </c>
      <c r="C29" s="331"/>
      <c r="D29" s="162">
        <v>11147083767.6</v>
      </c>
      <c r="E29" s="162">
        <v>8844650491.4400005</v>
      </c>
      <c r="G29" s="331" t="s">
        <v>33</v>
      </c>
      <c r="H29" s="331"/>
      <c r="I29" s="162">
        <v>2299684646.4699998</v>
      </c>
      <c r="J29" s="162">
        <v>2336915636.1599998</v>
      </c>
      <c r="K29" s="32"/>
    </row>
    <row r="30" spans="1:12" ht="12" customHeight="1" x14ac:dyDescent="0.2">
      <c r="A30" s="33"/>
      <c r="B30" s="331" t="s">
        <v>34</v>
      </c>
      <c r="C30" s="331"/>
      <c r="D30" s="162">
        <v>1591067388.4100001</v>
      </c>
      <c r="E30" s="162">
        <v>1620078821.26</v>
      </c>
      <c r="G30" s="331" t="s">
        <v>35</v>
      </c>
      <c r="H30" s="331"/>
      <c r="I30" s="162">
        <v>13200000</v>
      </c>
      <c r="J30" s="162">
        <v>13200000</v>
      </c>
      <c r="K30" s="32"/>
    </row>
    <row r="31" spans="1:12" ht="26.25" customHeight="1" x14ac:dyDescent="0.2">
      <c r="A31" s="33"/>
      <c r="B31" s="345" t="s">
        <v>36</v>
      </c>
      <c r="C31" s="345"/>
      <c r="D31" s="287">
        <v>57727985.609999999</v>
      </c>
      <c r="E31" s="287">
        <v>54192456.960000001</v>
      </c>
      <c r="G31" s="339" t="s">
        <v>37</v>
      </c>
      <c r="H31" s="339"/>
      <c r="I31" s="162">
        <v>0</v>
      </c>
      <c r="J31" s="162">
        <v>0</v>
      </c>
      <c r="K31" s="32"/>
      <c r="L31" s="171"/>
    </row>
    <row r="32" spans="1:12" ht="12" customHeight="1" x14ac:dyDescent="0.2">
      <c r="A32" s="33"/>
      <c r="B32" s="331" t="s">
        <v>38</v>
      </c>
      <c r="C32" s="331"/>
      <c r="D32" s="162">
        <v>-1198843330.49</v>
      </c>
      <c r="E32" s="162">
        <v>-1180911524.8099999</v>
      </c>
      <c r="G32" s="331" t="s">
        <v>39</v>
      </c>
      <c r="H32" s="331"/>
      <c r="I32" s="162">
        <v>0</v>
      </c>
      <c r="J32" s="162">
        <v>0</v>
      </c>
      <c r="K32" s="32"/>
    </row>
    <row r="33" spans="1:13" ht="12" customHeight="1" x14ac:dyDescent="0.2">
      <c r="A33" s="33"/>
      <c r="B33" s="331" t="s">
        <v>40</v>
      </c>
      <c r="C33" s="331"/>
      <c r="D33" s="162">
        <v>0</v>
      </c>
      <c r="E33" s="162">
        <v>0</v>
      </c>
      <c r="G33" s="41"/>
      <c r="H33" s="42"/>
      <c r="I33" s="173"/>
      <c r="J33" s="173"/>
      <c r="K33" s="32"/>
    </row>
    <row r="34" spans="1:13" ht="12" customHeight="1" x14ac:dyDescent="0.2">
      <c r="A34" s="33"/>
      <c r="B34" s="331" t="s">
        <v>41</v>
      </c>
      <c r="C34" s="331"/>
      <c r="D34" s="162">
        <v>0</v>
      </c>
      <c r="E34" s="162">
        <v>0</v>
      </c>
      <c r="G34" s="338" t="s">
        <v>42</v>
      </c>
      <c r="H34" s="338"/>
      <c r="I34" s="170">
        <f>SUM(I27:I32)</f>
        <v>2312884646.4699998</v>
      </c>
      <c r="J34" s="170">
        <f>SUM(J27:J32)</f>
        <v>2350115636.1599998</v>
      </c>
      <c r="K34" s="32"/>
    </row>
    <row r="35" spans="1:13" ht="12" customHeight="1" x14ac:dyDescent="0.2">
      <c r="A35" s="33"/>
      <c r="B35" s="331" t="s">
        <v>43</v>
      </c>
      <c r="C35" s="331"/>
      <c r="D35" s="162">
        <v>0</v>
      </c>
      <c r="E35" s="162">
        <v>0</v>
      </c>
      <c r="G35" s="37"/>
      <c r="H35" s="45"/>
      <c r="I35" s="167"/>
      <c r="J35" s="167"/>
      <c r="K35" s="32"/>
    </row>
    <row r="36" spans="1:13" ht="12" customHeight="1" x14ac:dyDescent="0.2">
      <c r="A36" s="33"/>
      <c r="B36" s="41"/>
      <c r="C36" s="42"/>
      <c r="D36" s="173"/>
      <c r="E36" s="173"/>
      <c r="G36" s="338" t="s">
        <v>176</v>
      </c>
      <c r="H36" s="338"/>
      <c r="I36" s="170">
        <f>I23+I34</f>
        <v>2669292733.3799996</v>
      </c>
      <c r="J36" s="170">
        <f>J23+J34</f>
        <v>3055042358.4699998</v>
      </c>
      <c r="K36" s="32"/>
    </row>
    <row r="37" spans="1:13" ht="12" customHeight="1" x14ac:dyDescent="0.2">
      <c r="A37" s="43"/>
      <c r="B37" s="338" t="s">
        <v>45</v>
      </c>
      <c r="C37" s="338"/>
      <c r="D37" s="170">
        <f>SUM(D27:D35)</f>
        <v>12023168894.02</v>
      </c>
      <c r="E37" s="170">
        <f>SUM(E27:E35)</f>
        <v>9740239839.7299995</v>
      </c>
      <c r="F37" s="44"/>
      <c r="G37" s="37"/>
      <c r="H37" s="47"/>
      <c r="I37" s="167"/>
      <c r="J37" s="167"/>
      <c r="K37" s="32"/>
    </row>
    <row r="38" spans="1:13" ht="12" customHeight="1" x14ac:dyDescent="0.2">
      <c r="A38" s="33"/>
      <c r="B38" s="41"/>
      <c r="C38" s="37"/>
      <c r="D38" s="173"/>
      <c r="E38" s="173"/>
      <c r="G38" s="334" t="s">
        <v>46</v>
      </c>
      <c r="H38" s="334"/>
      <c r="I38" s="173"/>
      <c r="J38" s="173"/>
      <c r="K38" s="32"/>
    </row>
    <row r="39" spans="1:13" ht="12" customHeight="1" x14ac:dyDescent="0.2">
      <c r="A39" s="33"/>
      <c r="B39" s="338" t="s">
        <v>177</v>
      </c>
      <c r="C39" s="338"/>
      <c r="D39" s="170">
        <f>D22+D37</f>
        <v>13924621576.27</v>
      </c>
      <c r="E39" s="170">
        <f>E22+E37</f>
        <v>11106824578.16</v>
      </c>
      <c r="G39" s="37"/>
      <c r="H39" s="47"/>
      <c r="I39" s="173"/>
      <c r="J39" s="173"/>
      <c r="K39" s="32"/>
    </row>
    <row r="40" spans="1:13" ht="12" customHeight="1" x14ac:dyDescent="0.2">
      <c r="A40" s="33"/>
      <c r="B40" s="41"/>
      <c r="C40" s="41"/>
      <c r="D40" s="173"/>
      <c r="E40" s="173"/>
      <c r="G40" s="338" t="s">
        <v>48</v>
      </c>
      <c r="H40" s="338"/>
      <c r="I40" s="170">
        <f>SUM(I42:I44)</f>
        <v>3566364803.5599999</v>
      </c>
      <c r="J40" s="170">
        <f>SUM(J42:J44)</f>
        <v>3326749594</v>
      </c>
      <c r="K40" s="32"/>
      <c r="M40" s="171"/>
    </row>
    <row r="41" spans="1:13" ht="12" customHeight="1" x14ac:dyDescent="0.2">
      <c r="A41" s="33"/>
      <c r="B41" s="41"/>
      <c r="C41" s="41"/>
      <c r="D41" s="173"/>
      <c r="E41" s="173"/>
      <c r="G41" s="41"/>
      <c r="H41" s="35"/>
      <c r="I41" s="173"/>
      <c r="J41" s="173"/>
      <c r="K41" s="32"/>
    </row>
    <row r="42" spans="1:13" ht="12" customHeight="1" x14ac:dyDescent="0.2">
      <c r="A42" s="33"/>
      <c r="B42" s="41"/>
      <c r="C42" s="41"/>
      <c r="D42" s="173"/>
      <c r="E42" s="173"/>
      <c r="G42" s="331" t="s">
        <v>49</v>
      </c>
      <c r="H42" s="331"/>
      <c r="I42" s="162">
        <v>3157633651.04</v>
      </c>
      <c r="J42" s="162">
        <v>3240765380.8099999</v>
      </c>
      <c r="K42" s="32"/>
    </row>
    <row r="43" spans="1:13" ht="12" customHeight="1" x14ac:dyDescent="0.2">
      <c r="A43" s="33"/>
      <c r="B43" s="41"/>
      <c r="C43" s="348" t="s">
        <v>77</v>
      </c>
      <c r="D43" s="348"/>
      <c r="E43" s="173"/>
      <c r="G43" s="331" t="s">
        <v>50</v>
      </c>
      <c r="H43" s="331"/>
      <c r="I43" s="162">
        <v>408731152.51999998</v>
      </c>
      <c r="J43" s="162">
        <v>85984213.189999998</v>
      </c>
      <c r="K43" s="32"/>
    </row>
    <row r="44" spans="1:13" x14ac:dyDescent="0.2">
      <c r="A44" s="33"/>
      <c r="B44" s="41"/>
      <c r="C44" s="348"/>
      <c r="D44" s="348"/>
      <c r="E44" s="173"/>
      <c r="G44" s="331" t="s">
        <v>51</v>
      </c>
      <c r="H44" s="331"/>
      <c r="I44" s="162">
        <v>0</v>
      </c>
      <c r="J44" s="162">
        <v>0</v>
      </c>
      <c r="K44" s="32"/>
      <c r="M44" s="267"/>
    </row>
    <row r="45" spans="1:13" x14ac:dyDescent="0.2">
      <c r="A45" s="33"/>
      <c r="B45" s="41"/>
      <c r="C45" s="348"/>
      <c r="D45" s="348"/>
      <c r="E45" s="173"/>
      <c r="G45" s="41"/>
      <c r="H45" s="35"/>
      <c r="I45" s="173"/>
      <c r="J45" s="173"/>
      <c r="K45" s="32"/>
    </row>
    <row r="46" spans="1:13" ht="12" customHeight="1" x14ac:dyDescent="0.2">
      <c r="A46" s="33"/>
      <c r="B46" s="41"/>
      <c r="C46" s="348"/>
      <c r="D46" s="348"/>
      <c r="E46" s="173"/>
      <c r="G46" s="338" t="s">
        <v>52</v>
      </c>
      <c r="H46" s="338"/>
      <c r="I46" s="170">
        <f>SUM(I48:I52)</f>
        <v>7688964039.3300037</v>
      </c>
      <c r="J46" s="170">
        <f>SUM(J48:J52)</f>
        <v>4725032625.6900024</v>
      </c>
      <c r="K46" s="32"/>
    </row>
    <row r="47" spans="1:13" ht="12" customHeight="1" x14ac:dyDescent="0.2">
      <c r="A47" s="33"/>
      <c r="B47" s="41"/>
      <c r="C47" s="348"/>
      <c r="D47" s="348"/>
      <c r="E47" s="173"/>
      <c r="G47" s="37"/>
      <c r="H47" s="35"/>
      <c r="I47" s="176"/>
      <c r="J47" s="176"/>
      <c r="K47" s="32"/>
    </row>
    <row r="48" spans="1:13" x14ac:dyDescent="0.2">
      <c r="A48" s="33"/>
      <c r="B48" s="41"/>
      <c r="C48" s="348"/>
      <c r="D48" s="348"/>
      <c r="E48" s="173"/>
      <c r="G48" s="331" t="s">
        <v>53</v>
      </c>
      <c r="H48" s="331"/>
      <c r="I48" s="162">
        <f>+EA!D66</f>
        <v>2412406774.7100029</v>
      </c>
      <c r="J48" s="162">
        <f>+EA!E66</f>
        <v>1541825387.8000031</v>
      </c>
      <c r="K48" s="32"/>
    </row>
    <row r="49" spans="1:11" x14ac:dyDescent="0.2">
      <c r="A49" s="33"/>
      <c r="B49" s="41"/>
      <c r="C49" s="348"/>
      <c r="D49" s="348"/>
      <c r="E49" s="173"/>
      <c r="G49" s="331" t="s">
        <v>54</v>
      </c>
      <c r="H49" s="331"/>
      <c r="I49" s="162">
        <v>4802115675.1000004</v>
      </c>
      <c r="J49" s="162">
        <v>3178910036.8899999</v>
      </c>
      <c r="K49" s="32"/>
    </row>
    <row r="50" spans="1:11" x14ac:dyDescent="0.2">
      <c r="A50" s="33"/>
      <c r="B50" s="41"/>
      <c r="C50" s="348"/>
      <c r="D50" s="348"/>
      <c r="E50" s="173"/>
      <c r="G50" s="331" t="s">
        <v>55</v>
      </c>
      <c r="H50" s="331"/>
      <c r="I50" s="162">
        <v>474441589.51999998</v>
      </c>
      <c r="J50" s="162">
        <v>4297201</v>
      </c>
      <c r="K50" s="32"/>
    </row>
    <row r="51" spans="1:11" x14ac:dyDescent="0.2">
      <c r="A51" s="33"/>
      <c r="B51" s="41"/>
      <c r="C51" s="41"/>
      <c r="D51" s="173"/>
      <c r="E51" s="173"/>
      <c r="G51" s="331" t="s">
        <v>56</v>
      </c>
      <c r="H51" s="331"/>
      <c r="I51" s="162">
        <v>0</v>
      </c>
      <c r="J51" s="162">
        <v>0</v>
      </c>
      <c r="K51" s="32"/>
    </row>
    <row r="52" spans="1:11" x14ac:dyDescent="0.2">
      <c r="A52" s="33"/>
      <c r="B52" s="41"/>
      <c r="C52" s="41"/>
      <c r="D52" s="173"/>
      <c r="E52" s="173"/>
      <c r="G52" s="331" t="s">
        <v>57</v>
      </c>
      <c r="H52" s="331"/>
      <c r="I52" s="162">
        <v>0</v>
      </c>
      <c r="J52" s="162">
        <v>0</v>
      </c>
      <c r="K52" s="32"/>
    </row>
    <row r="53" spans="1:11" x14ac:dyDescent="0.2">
      <c r="A53" s="33"/>
      <c r="B53" s="41"/>
      <c r="C53" s="41"/>
      <c r="D53" s="173"/>
      <c r="E53" s="173"/>
      <c r="G53" s="41"/>
      <c r="H53" s="35"/>
      <c r="I53" s="173"/>
      <c r="J53" s="173"/>
      <c r="K53" s="32"/>
    </row>
    <row r="54" spans="1:11" ht="25.5" customHeight="1" x14ac:dyDescent="0.2">
      <c r="A54" s="33"/>
      <c r="B54" s="41"/>
      <c r="C54" s="41"/>
      <c r="D54" s="173"/>
      <c r="E54" s="173"/>
      <c r="G54" s="338" t="s">
        <v>58</v>
      </c>
      <c r="H54" s="338"/>
      <c r="I54" s="170">
        <f>SUM(I56:I57)</f>
        <v>0</v>
      </c>
      <c r="J54" s="170">
        <f>SUM(J56:J57)</f>
        <v>0</v>
      </c>
      <c r="K54" s="32"/>
    </row>
    <row r="55" spans="1:11" x14ac:dyDescent="0.2">
      <c r="A55" s="33"/>
      <c r="B55" s="41"/>
      <c r="C55" s="41"/>
      <c r="D55" s="173"/>
      <c r="E55" s="173"/>
      <c r="G55" s="41"/>
      <c r="H55" s="35"/>
      <c r="I55" s="173"/>
      <c r="J55" s="173"/>
      <c r="K55" s="32"/>
    </row>
    <row r="56" spans="1:11" x14ac:dyDescent="0.2">
      <c r="A56" s="33"/>
      <c r="B56" s="41"/>
      <c r="C56" s="41"/>
      <c r="D56" s="173"/>
      <c r="E56" s="173"/>
      <c r="G56" s="331" t="s">
        <v>59</v>
      </c>
      <c r="H56" s="331"/>
      <c r="I56" s="162">
        <v>0</v>
      </c>
      <c r="J56" s="162">
        <v>0</v>
      </c>
      <c r="K56" s="32"/>
    </row>
    <row r="57" spans="1:11" x14ac:dyDescent="0.2">
      <c r="A57" s="33"/>
      <c r="B57" s="41"/>
      <c r="C57" s="41"/>
      <c r="D57" s="173"/>
      <c r="E57" s="173"/>
      <c r="G57" s="331" t="s">
        <v>60</v>
      </c>
      <c r="H57" s="331"/>
      <c r="I57" s="162">
        <v>0</v>
      </c>
      <c r="J57" s="162">
        <v>0</v>
      </c>
      <c r="K57" s="32"/>
    </row>
    <row r="58" spans="1:11" ht="9.9499999999999993" customHeight="1" x14ac:dyDescent="0.2">
      <c r="A58" s="33"/>
      <c r="B58" s="41"/>
      <c r="C58" s="41"/>
      <c r="D58" s="173"/>
      <c r="E58" s="173"/>
      <c r="G58" s="41"/>
      <c r="H58" s="48"/>
      <c r="I58" s="173"/>
      <c r="J58" s="173"/>
      <c r="K58" s="32"/>
    </row>
    <row r="59" spans="1:11" x14ac:dyDescent="0.2">
      <c r="A59" s="33"/>
      <c r="B59" s="41"/>
      <c r="C59" s="41"/>
      <c r="D59" s="173"/>
      <c r="E59" s="173"/>
      <c r="G59" s="338" t="s">
        <v>61</v>
      </c>
      <c r="H59" s="338"/>
      <c r="I59" s="170">
        <f>I40+I46+I54</f>
        <v>11255328842.890003</v>
      </c>
      <c r="J59" s="170">
        <f>J40+J46+J54</f>
        <v>8051782219.6900024</v>
      </c>
      <c r="K59" s="32"/>
    </row>
    <row r="60" spans="1:11" ht="9.9499999999999993" customHeight="1" x14ac:dyDescent="0.2">
      <c r="A60" s="33"/>
      <c r="B60" s="41"/>
      <c r="C60" s="41"/>
      <c r="D60" s="173"/>
      <c r="E60" s="173"/>
      <c r="G60" s="41"/>
      <c r="H60" s="35"/>
      <c r="I60" s="173"/>
      <c r="J60" s="173"/>
      <c r="K60" s="32"/>
    </row>
    <row r="61" spans="1:11" x14ac:dyDescent="0.2">
      <c r="A61" s="33"/>
      <c r="B61" s="41"/>
      <c r="C61" s="41"/>
      <c r="D61" s="173"/>
      <c r="E61" s="173"/>
      <c r="G61" s="338" t="s">
        <v>178</v>
      </c>
      <c r="H61" s="338"/>
      <c r="I61" s="170">
        <f>I36+I59</f>
        <v>13924621576.270002</v>
      </c>
      <c r="J61" s="170">
        <f>J36+J59</f>
        <v>11106824578.160002</v>
      </c>
      <c r="K61" s="32"/>
    </row>
    <row r="62" spans="1:11" ht="6" customHeight="1" x14ac:dyDescent="0.2">
      <c r="A62" s="49"/>
      <c r="B62" s="50"/>
      <c r="C62" s="50"/>
      <c r="D62" s="174"/>
      <c r="E62" s="174"/>
      <c r="F62" s="51"/>
      <c r="G62" s="50"/>
      <c r="H62" s="50"/>
      <c r="I62" s="174"/>
      <c r="J62" s="174"/>
      <c r="K62" s="52"/>
    </row>
    <row r="63" spans="1:11" ht="6" customHeight="1" x14ac:dyDescent="0.2">
      <c r="B63" s="35"/>
      <c r="C63" s="53"/>
      <c r="D63" s="175"/>
      <c r="E63" s="175"/>
      <c r="G63" s="55"/>
      <c r="H63" s="53"/>
      <c r="I63" s="175"/>
      <c r="J63" s="175"/>
    </row>
    <row r="64" spans="1:11" ht="6" customHeight="1" x14ac:dyDescent="0.2">
      <c r="B64" s="35"/>
      <c r="C64" s="53"/>
      <c r="D64" s="175"/>
      <c r="E64" s="175"/>
      <c r="G64" s="55"/>
      <c r="H64" s="53"/>
      <c r="I64" s="175"/>
      <c r="J64" s="175"/>
    </row>
    <row r="65" spans="2:10" ht="6" customHeight="1" x14ac:dyDescent="0.2">
      <c r="B65" s="35"/>
      <c r="C65" s="53"/>
      <c r="D65" s="175"/>
      <c r="E65" s="175"/>
      <c r="G65" s="55"/>
      <c r="H65" s="53"/>
      <c r="I65" s="175"/>
      <c r="J65" s="175"/>
    </row>
    <row r="66" spans="2:10" ht="15" customHeight="1" x14ac:dyDescent="0.2">
      <c r="B66" s="347" t="s">
        <v>234</v>
      </c>
      <c r="C66" s="347"/>
      <c r="D66" s="347"/>
      <c r="E66" s="347"/>
      <c r="F66" s="347"/>
      <c r="G66" s="347"/>
      <c r="H66" s="347"/>
      <c r="I66" s="347"/>
      <c r="J66" s="347"/>
    </row>
    <row r="67" spans="2:10" ht="9.75" customHeight="1" x14ac:dyDescent="0.2">
      <c r="B67" s="35"/>
      <c r="C67" s="53"/>
      <c r="D67" s="175"/>
      <c r="E67" s="175"/>
      <c r="G67" s="55"/>
      <c r="H67" s="53"/>
      <c r="I67" s="175"/>
      <c r="J67" s="175"/>
    </row>
    <row r="68" spans="2:10" ht="50.1" customHeight="1" x14ac:dyDescent="0.2">
      <c r="B68" s="35"/>
      <c r="C68" s="35"/>
      <c r="D68" s="35"/>
      <c r="E68" s="175"/>
      <c r="G68" s="169"/>
      <c r="H68" s="189"/>
      <c r="I68" s="175"/>
      <c r="J68" s="175"/>
    </row>
    <row r="69" spans="2:10" ht="14.1" customHeight="1" x14ac:dyDescent="0.2">
      <c r="B69" s="57"/>
      <c r="C69" s="340"/>
      <c r="D69" s="340"/>
      <c r="E69" s="175"/>
      <c r="F69" s="58"/>
      <c r="G69" s="340"/>
      <c r="H69" s="340"/>
      <c r="I69" s="161"/>
      <c r="J69" s="175"/>
    </row>
    <row r="70" spans="2:10" ht="14.1" customHeight="1" x14ac:dyDescent="0.2">
      <c r="B70" s="59"/>
      <c r="C70" s="335"/>
      <c r="D70" s="335"/>
      <c r="E70" s="173"/>
      <c r="F70" s="58"/>
      <c r="G70" s="335"/>
      <c r="H70" s="335"/>
      <c r="I70" s="161"/>
      <c r="J70" s="175"/>
    </row>
  </sheetData>
  <sheetProtection formatCells="0" selectLockedCells="1"/>
  <mergeCells count="74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zoomScalePageLayoutView="80" workbookViewId="0">
      <selection activeCell="J79" sqref="J79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86" customWidth="1"/>
    <col min="6" max="6" width="3.85546875" style="16" customWidth="1"/>
    <col min="7" max="16384" width="11.42578125" style="16"/>
  </cols>
  <sheetData>
    <row r="1" spans="1:6" s="23" customFormat="1" x14ac:dyDescent="0.2">
      <c r="A1" s="341"/>
      <c r="B1" s="341"/>
      <c r="C1" s="341"/>
      <c r="D1" s="341"/>
      <c r="E1" s="341"/>
      <c r="F1" s="341"/>
    </row>
    <row r="2" spans="1:6" ht="14.1" customHeight="1" x14ac:dyDescent="0.2">
      <c r="A2" s="349" t="s">
        <v>233</v>
      </c>
      <c r="B2" s="349"/>
      <c r="C2" s="349"/>
      <c r="D2" s="349"/>
      <c r="E2" s="349"/>
      <c r="F2" s="349"/>
    </row>
    <row r="3" spans="1:6" ht="14.1" customHeight="1" x14ac:dyDescent="0.2">
      <c r="A3" s="343" t="s">
        <v>65</v>
      </c>
      <c r="B3" s="343"/>
      <c r="C3" s="343"/>
      <c r="D3" s="343"/>
      <c r="E3" s="343"/>
      <c r="F3" s="343"/>
    </row>
    <row r="4" spans="1:6" ht="14.1" customHeight="1" x14ac:dyDescent="0.2">
      <c r="A4" s="343" t="s">
        <v>243</v>
      </c>
      <c r="B4" s="343"/>
      <c r="C4" s="343"/>
      <c r="D4" s="343"/>
      <c r="E4" s="343"/>
      <c r="F4" s="343"/>
    </row>
    <row r="5" spans="1:6" ht="11.25" customHeight="1" x14ac:dyDescent="0.2">
      <c r="A5" s="62"/>
      <c r="B5" s="62"/>
      <c r="C5" s="62"/>
      <c r="D5" s="177"/>
      <c r="E5" s="177"/>
      <c r="F5" s="62"/>
    </row>
    <row r="6" spans="1:6" s="23" customFormat="1" ht="20.100000000000001" customHeight="1" x14ac:dyDescent="0.2">
      <c r="A6" s="66"/>
      <c r="B6" s="332" t="s">
        <v>75</v>
      </c>
      <c r="C6" s="332"/>
      <c r="D6" s="178" t="s">
        <v>66</v>
      </c>
      <c r="E6" s="178" t="s">
        <v>67</v>
      </c>
      <c r="F6" s="69"/>
    </row>
    <row r="7" spans="1:6" ht="3" customHeight="1" x14ac:dyDescent="0.2">
      <c r="A7" s="70"/>
      <c r="B7" s="71"/>
      <c r="C7" s="71"/>
      <c r="D7" s="179"/>
      <c r="E7" s="179"/>
      <c r="F7" s="156"/>
    </row>
    <row r="8" spans="1:6" s="23" customFormat="1" ht="3" customHeight="1" x14ac:dyDescent="0.2">
      <c r="A8" s="33"/>
      <c r="B8" s="73"/>
      <c r="C8" s="73"/>
      <c r="D8" s="180"/>
      <c r="E8" s="180"/>
      <c r="F8" s="87"/>
    </row>
    <row r="9" spans="1:6" x14ac:dyDescent="0.2">
      <c r="A9" s="74"/>
      <c r="B9" s="334" t="s">
        <v>5</v>
      </c>
      <c r="C9" s="334"/>
      <c r="D9" s="181">
        <f>D11+D21</f>
        <v>165498080.68999997</v>
      </c>
      <c r="E9" s="181">
        <f>E11+E21</f>
        <v>2983295078.8000002</v>
      </c>
      <c r="F9" s="87"/>
    </row>
    <row r="10" spans="1:6" x14ac:dyDescent="0.2">
      <c r="A10" s="75"/>
      <c r="B10" s="199"/>
      <c r="C10" s="36"/>
      <c r="D10" s="182"/>
      <c r="E10" s="182"/>
      <c r="F10" s="87"/>
    </row>
    <row r="11" spans="1:6" x14ac:dyDescent="0.2">
      <c r="A11" s="75"/>
      <c r="B11" s="334" t="s">
        <v>7</v>
      </c>
      <c r="C11" s="334"/>
      <c r="D11" s="181">
        <f>SUM(D13:D19)</f>
        <v>118554842.16</v>
      </c>
      <c r="E11" s="181">
        <f>SUM(E13:E19)</f>
        <v>653422785.98000002</v>
      </c>
      <c r="F11" s="87"/>
    </row>
    <row r="12" spans="1:6" x14ac:dyDescent="0.2">
      <c r="A12" s="75"/>
      <c r="B12" s="199"/>
      <c r="C12" s="36"/>
      <c r="D12" s="182"/>
      <c r="E12" s="182"/>
      <c r="F12" s="87"/>
    </row>
    <row r="13" spans="1:6" x14ac:dyDescent="0.2">
      <c r="A13" s="74"/>
      <c r="B13" s="331" t="s">
        <v>9</v>
      </c>
      <c r="C13" s="331"/>
      <c r="D13" s="183">
        <f>IF(ESF!D14&lt;ESF!E14,ESF!E14-ESF!D14,0)</f>
        <v>0</v>
      </c>
      <c r="E13" s="183">
        <f>IF(D13&gt;0,0,ESF!D14-ESF!E14)</f>
        <v>653422785.98000002</v>
      </c>
      <c r="F13" s="87"/>
    </row>
    <row r="14" spans="1:6" x14ac:dyDescent="0.2">
      <c r="A14" s="74"/>
      <c r="B14" s="331" t="s">
        <v>11</v>
      </c>
      <c r="C14" s="331"/>
      <c r="D14" s="183">
        <f>IF(ESF!D15&lt;ESF!E15,ESF!E15-ESF!D15,0)</f>
        <v>1857828.9399999976</v>
      </c>
      <c r="E14" s="183">
        <f>IF(D14&gt;0,0,ESF!D15-ESF!E15)</f>
        <v>0</v>
      </c>
      <c r="F14" s="87"/>
    </row>
    <row r="15" spans="1:6" x14ac:dyDescent="0.2">
      <c r="A15" s="74"/>
      <c r="B15" s="331" t="s">
        <v>13</v>
      </c>
      <c r="C15" s="331"/>
      <c r="D15" s="183">
        <f>IF(ESF!D16&lt;ESF!E16,ESF!E16-ESF!D16,0)</f>
        <v>116697013.22</v>
      </c>
      <c r="E15" s="183">
        <f>IF(D15&gt;0,0,ESF!D16-ESF!E16)</f>
        <v>0</v>
      </c>
      <c r="F15" s="87"/>
    </row>
    <row r="16" spans="1:6" x14ac:dyDescent="0.2">
      <c r="A16" s="74"/>
      <c r="B16" s="331" t="s">
        <v>15</v>
      </c>
      <c r="C16" s="331"/>
      <c r="D16" s="183">
        <f>IF(ESF!D17&lt;ESF!E17,ESF!E17-ESF!D17,0)</f>
        <v>0</v>
      </c>
      <c r="E16" s="183">
        <f>IF(D16&gt;0,0,ESF!D17-ESF!E17)</f>
        <v>0</v>
      </c>
      <c r="F16" s="87"/>
    </row>
    <row r="17" spans="1:6" x14ac:dyDescent="0.2">
      <c r="A17" s="74"/>
      <c r="B17" s="331" t="s">
        <v>17</v>
      </c>
      <c r="C17" s="331"/>
      <c r="D17" s="183">
        <f>IF(ESF!D18&lt;ESF!E18,ESF!E18-ESF!D18,0)</f>
        <v>0</v>
      </c>
      <c r="E17" s="183">
        <f>IF(D17&gt;0,0,ESF!D18-ESF!E18)</f>
        <v>0</v>
      </c>
      <c r="F17" s="87"/>
    </row>
    <row r="18" spans="1:6" x14ac:dyDescent="0.2">
      <c r="A18" s="74"/>
      <c r="B18" s="331" t="s">
        <v>19</v>
      </c>
      <c r="C18" s="331"/>
      <c r="D18" s="183">
        <f>IF(ESF!D19&lt;ESF!E19,ESF!E19-ESF!D19,0)</f>
        <v>0</v>
      </c>
      <c r="E18" s="183">
        <f>IF(D18&gt;0,0,ESF!D19-ESF!E19)</f>
        <v>0</v>
      </c>
      <c r="F18" s="87"/>
    </row>
    <row r="19" spans="1:6" x14ac:dyDescent="0.2">
      <c r="A19" s="74"/>
      <c r="B19" s="331" t="s">
        <v>21</v>
      </c>
      <c r="C19" s="331"/>
      <c r="D19" s="183">
        <f>IF(ESF!D20&lt;ESF!E20,ESF!E20-ESF!D20,0)</f>
        <v>0</v>
      </c>
      <c r="E19" s="183">
        <f>IF(D19&gt;0,0,ESF!D20-ESF!E20)</f>
        <v>0</v>
      </c>
      <c r="F19" s="87"/>
    </row>
    <row r="20" spans="1:6" x14ac:dyDescent="0.2">
      <c r="A20" s="75"/>
      <c r="B20" s="199"/>
      <c r="C20" s="36"/>
      <c r="D20" s="182"/>
      <c r="E20" s="182"/>
      <c r="F20" s="87"/>
    </row>
    <row r="21" spans="1:6" x14ac:dyDescent="0.2">
      <c r="A21" s="75"/>
      <c r="B21" s="334" t="s">
        <v>26</v>
      </c>
      <c r="C21" s="334"/>
      <c r="D21" s="181">
        <f>SUM(D23:D31)</f>
        <v>46943238.529999971</v>
      </c>
      <c r="E21" s="181">
        <f>SUM(E23:E31)</f>
        <v>2329872292.8200002</v>
      </c>
      <c r="F21" s="87"/>
    </row>
    <row r="22" spans="1:6" x14ac:dyDescent="0.2">
      <c r="A22" s="75"/>
      <c r="B22" s="199"/>
      <c r="C22" s="36"/>
      <c r="D22" s="182"/>
      <c r="E22" s="182"/>
      <c r="F22" s="87"/>
    </row>
    <row r="23" spans="1:6" x14ac:dyDescent="0.2">
      <c r="A23" s="74"/>
      <c r="B23" s="331" t="s">
        <v>28</v>
      </c>
      <c r="C23" s="331"/>
      <c r="D23" s="183">
        <f>IF(ESF!D27&lt;ESF!E27,ESF!E27-ESF!D27,0)</f>
        <v>0</v>
      </c>
      <c r="E23" s="183">
        <f>IF(D23&gt;0,0,ESF!D27-ESF!E27)</f>
        <v>0</v>
      </c>
      <c r="F23" s="87"/>
    </row>
    <row r="24" spans="1:6" x14ac:dyDescent="0.2">
      <c r="A24" s="74"/>
      <c r="B24" s="331" t="s">
        <v>30</v>
      </c>
      <c r="C24" s="331"/>
      <c r="D24" s="183">
        <f>IF(ESF!D28&lt;ESF!E28,ESF!E28-ESF!D28,0)</f>
        <v>0</v>
      </c>
      <c r="E24" s="183">
        <f>IF(D24&gt;0,0,ESF!D28-ESF!E28)</f>
        <v>23903488.00999999</v>
      </c>
      <c r="F24" s="87"/>
    </row>
    <row r="25" spans="1:6" x14ac:dyDescent="0.2">
      <c r="A25" s="74"/>
      <c r="B25" s="331" t="s">
        <v>32</v>
      </c>
      <c r="C25" s="331"/>
      <c r="D25" s="183">
        <f>IF(ESF!D29&lt;ESF!E29,ESF!E29-ESF!D29,0)</f>
        <v>0</v>
      </c>
      <c r="E25" s="183">
        <f>IF(D25&gt;0,0,ESF!D29-ESF!E29)</f>
        <v>2302433276.1599998</v>
      </c>
      <c r="F25" s="87"/>
    </row>
    <row r="26" spans="1:6" x14ac:dyDescent="0.2">
      <c r="A26" s="74"/>
      <c r="B26" s="331" t="s">
        <v>34</v>
      </c>
      <c r="C26" s="331"/>
      <c r="D26" s="183">
        <f>IF(ESF!D30&lt;ESF!E30,ESF!E30-ESF!D30,0)</f>
        <v>29011432.849999905</v>
      </c>
      <c r="E26" s="183">
        <f>IF(D26&gt;0,0,ESF!D30-ESF!E30)</f>
        <v>0</v>
      </c>
      <c r="F26" s="87"/>
    </row>
    <row r="27" spans="1:6" x14ac:dyDescent="0.2">
      <c r="A27" s="74"/>
      <c r="B27" s="331" t="s">
        <v>36</v>
      </c>
      <c r="C27" s="331"/>
      <c r="D27" s="183">
        <f>IF(ESF!D31&lt;ESF!E31,ESF!E31-ESF!D31,0)</f>
        <v>0</v>
      </c>
      <c r="E27" s="183">
        <f>IF(D27&gt;0,0,ESF!D31-ESF!E31)</f>
        <v>3535528.6499999985</v>
      </c>
      <c r="F27" s="87"/>
    </row>
    <row r="28" spans="1:6" x14ac:dyDescent="0.2">
      <c r="A28" s="74"/>
      <c r="B28" s="339" t="s">
        <v>38</v>
      </c>
      <c r="C28" s="339"/>
      <c r="D28" s="183">
        <f>IF(ESF!D32&lt;ESF!E32,ESF!E32-ESF!D32,0)</f>
        <v>17931805.680000067</v>
      </c>
      <c r="E28" s="183">
        <f>IF(D28&gt;0,0,ESF!D32-ESF!E32)</f>
        <v>0</v>
      </c>
      <c r="F28" s="87"/>
    </row>
    <row r="29" spans="1:6" x14ac:dyDescent="0.2">
      <c r="A29" s="74"/>
      <c r="B29" s="331" t="s">
        <v>40</v>
      </c>
      <c r="C29" s="331"/>
      <c r="D29" s="183">
        <f>IF(ESF!D33&lt;ESF!E33,ESF!E33-ESF!D33,0)</f>
        <v>0</v>
      </c>
      <c r="E29" s="183">
        <f>IF(D29&gt;0,0,ESF!D33-ESF!E33)</f>
        <v>0</v>
      </c>
      <c r="F29" s="87"/>
    </row>
    <row r="30" spans="1:6" x14ac:dyDescent="0.2">
      <c r="A30" s="74"/>
      <c r="B30" s="339" t="s">
        <v>41</v>
      </c>
      <c r="C30" s="339"/>
      <c r="D30" s="183">
        <f>IF(ESF!D34&lt;ESF!E34,ESF!E34-ESF!D34,0)</f>
        <v>0</v>
      </c>
      <c r="E30" s="183">
        <f>IF(D30&gt;0,0,ESF!D34-ESF!E34)</f>
        <v>0</v>
      </c>
      <c r="F30" s="87"/>
    </row>
    <row r="31" spans="1:6" x14ac:dyDescent="0.2">
      <c r="A31" s="74"/>
      <c r="B31" s="331" t="s">
        <v>43</v>
      </c>
      <c r="C31" s="331"/>
      <c r="D31" s="183">
        <f>IF(ESF!D35&lt;ESF!E35,ESF!E35-ESF!D35,0)</f>
        <v>0</v>
      </c>
      <c r="E31" s="183">
        <f>IF(D31&gt;0,0,ESF!D35-ESF!E35)</f>
        <v>0</v>
      </c>
      <c r="F31" s="87"/>
    </row>
    <row r="32" spans="1:6" x14ac:dyDescent="0.2">
      <c r="A32" s="75"/>
      <c r="B32" s="199"/>
      <c r="C32" s="36"/>
      <c r="D32" s="184"/>
      <c r="E32" s="184"/>
      <c r="F32" s="87"/>
    </row>
    <row r="33" spans="1:6" x14ac:dyDescent="0.2">
      <c r="A33" s="74"/>
      <c r="B33" s="334" t="s">
        <v>6</v>
      </c>
      <c r="C33" s="334"/>
      <c r="D33" s="181">
        <f>D35+D46</f>
        <v>15370394.129999995</v>
      </c>
      <c r="E33" s="181">
        <f>E35+E46</f>
        <v>401120019.22000009</v>
      </c>
      <c r="F33" s="32"/>
    </row>
    <row r="34" spans="1:6" x14ac:dyDescent="0.2">
      <c r="A34" s="75"/>
      <c r="B34" s="199"/>
      <c r="C34" s="199"/>
      <c r="D34" s="182"/>
      <c r="E34" s="182"/>
      <c r="F34" s="32"/>
    </row>
    <row r="35" spans="1:6" x14ac:dyDescent="0.2">
      <c r="A35" s="74"/>
      <c r="B35" s="334" t="s">
        <v>8</v>
      </c>
      <c r="C35" s="334"/>
      <c r="D35" s="181">
        <f>SUM(D37:D44)</f>
        <v>15370394.129999995</v>
      </c>
      <c r="E35" s="181">
        <f>SUM(E37:E44)</f>
        <v>363889029.53000003</v>
      </c>
      <c r="F35" s="32"/>
    </row>
    <row r="36" spans="1:6" x14ac:dyDescent="0.2">
      <c r="A36" s="75"/>
      <c r="B36" s="199"/>
      <c r="C36" s="199"/>
      <c r="D36" s="182"/>
      <c r="E36" s="182"/>
      <c r="F36" s="32"/>
    </row>
    <row r="37" spans="1:6" x14ac:dyDescent="0.2">
      <c r="A37" s="74"/>
      <c r="B37" s="331" t="s">
        <v>10</v>
      </c>
      <c r="C37" s="331"/>
      <c r="D37" s="183">
        <f>IF(ESF!I14&gt;ESF!J14,ESF!I14-ESF!J14,0)</f>
        <v>0</v>
      </c>
      <c r="E37" s="183">
        <f>IF(D37&gt;0,0,ESF!J14-ESF!I14)</f>
        <v>357897754.22000003</v>
      </c>
      <c r="F37" s="32"/>
    </row>
    <row r="38" spans="1:6" x14ac:dyDescent="0.2">
      <c r="A38" s="74"/>
      <c r="B38" s="331" t="s">
        <v>12</v>
      </c>
      <c r="C38" s="331"/>
      <c r="D38" s="183">
        <f>IF(ESF!I15&gt;ESF!J15,ESF!I15-ESF!J15,0)</f>
        <v>0</v>
      </c>
      <c r="E38" s="183">
        <f>IF(D38&gt;0,0,ESF!J15-ESF!I15)</f>
        <v>0</v>
      </c>
      <c r="F38" s="32"/>
    </row>
    <row r="39" spans="1:6" x14ac:dyDescent="0.2">
      <c r="A39" s="74"/>
      <c r="B39" s="331" t="s">
        <v>14</v>
      </c>
      <c r="C39" s="331"/>
      <c r="D39" s="183">
        <f>IF(ESF!I16&gt;ESF!J16,ESF!I16-ESF!J16,0)</f>
        <v>4962632.6599999964</v>
      </c>
      <c r="E39" s="183">
        <f>IF(D39&gt;0,0,ESF!J16-ESF!I16)</f>
        <v>0</v>
      </c>
      <c r="F39" s="32"/>
    </row>
    <row r="40" spans="1:6" x14ac:dyDescent="0.2">
      <c r="A40" s="74"/>
      <c r="B40" s="331" t="s">
        <v>16</v>
      </c>
      <c r="C40" s="331"/>
      <c r="D40" s="183">
        <f>IF(ESF!I17&gt;ESF!J17,ESF!I17-ESF!J17,0)</f>
        <v>0</v>
      </c>
      <c r="E40" s="183">
        <f>IF(D40&gt;0,0,ESF!J17-ESF!I17)</f>
        <v>0</v>
      </c>
      <c r="F40" s="32"/>
    </row>
    <row r="41" spans="1:6" x14ac:dyDescent="0.2">
      <c r="A41" s="74"/>
      <c r="B41" s="331" t="s">
        <v>18</v>
      </c>
      <c r="C41" s="331"/>
      <c r="D41" s="183">
        <f>IF(ESF!I18&gt;ESF!J18,ESF!I18-ESF!J18,0)</f>
        <v>0</v>
      </c>
      <c r="E41" s="183">
        <f>IF(D41&gt;0,0,ESF!J18-ESF!I18)</f>
        <v>5991275.3099999996</v>
      </c>
      <c r="F41" s="32"/>
    </row>
    <row r="42" spans="1:6" x14ac:dyDescent="0.2">
      <c r="A42" s="74"/>
      <c r="B42" s="339" t="s">
        <v>20</v>
      </c>
      <c r="C42" s="339"/>
      <c r="D42" s="183">
        <f>IF(ESF!I19&gt;ESF!J19,ESF!I19-ESF!J19,0)</f>
        <v>10407761.469999999</v>
      </c>
      <c r="E42" s="183">
        <f>IF(D42&gt;0,0,ESF!J19-ESF!I19)</f>
        <v>0</v>
      </c>
      <c r="F42" s="32"/>
    </row>
    <row r="43" spans="1:6" x14ac:dyDescent="0.2">
      <c r="A43" s="74"/>
      <c r="B43" s="331" t="s">
        <v>22</v>
      </c>
      <c r="C43" s="331"/>
      <c r="D43" s="183">
        <f>IF(ESF!I20&gt;ESF!J20,ESF!I20-ESF!J20,0)</f>
        <v>0</v>
      </c>
      <c r="E43" s="183">
        <f>IF(D43&gt;0,0,ESF!J20-ESF!I20)</f>
        <v>0</v>
      </c>
      <c r="F43" s="32"/>
    </row>
    <row r="44" spans="1:6" x14ac:dyDescent="0.2">
      <c r="A44" s="74"/>
      <c r="B44" s="331" t="s">
        <v>23</v>
      </c>
      <c r="C44" s="331"/>
      <c r="D44" s="183">
        <f>IF(ESF!I21&gt;ESF!J21,ESF!I21-ESF!J21,0)</f>
        <v>0</v>
      </c>
      <c r="E44" s="183">
        <f>IF(D44&gt;0,0,ESF!J21-ESF!I21)</f>
        <v>0</v>
      </c>
      <c r="F44" s="32"/>
    </row>
    <row r="45" spans="1:6" x14ac:dyDescent="0.2">
      <c r="A45" s="75"/>
      <c r="B45" s="199"/>
      <c r="C45" s="199"/>
      <c r="D45" s="182"/>
      <c r="E45" s="182"/>
      <c r="F45" s="32"/>
    </row>
    <row r="46" spans="1:6" x14ac:dyDescent="0.2">
      <c r="A46" s="74"/>
      <c r="B46" s="338" t="s">
        <v>27</v>
      </c>
      <c r="C46" s="338"/>
      <c r="D46" s="181">
        <f>SUM(D48:D53)</f>
        <v>0</v>
      </c>
      <c r="E46" s="181">
        <f>SUM(E48:E53)</f>
        <v>37230989.690000057</v>
      </c>
      <c r="F46" s="32"/>
    </row>
    <row r="47" spans="1:6" x14ac:dyDescent="0.2">
      <c r="A47" s="75"/>
      <c r="B47" s="199"/>
      <c r="C47" s="199"/>
      <c r="D47" s="182"/>
      <c r="E47" s="182"/>
      <c r="F47" s="32"/>
    </row>
    <row r="48" spans="1:6" x14ac:dyDescent="0.2">
      <c r="A48" s="74"/>
      <c r="B48" s="331" t="s">
        <v>29</v>
      </c>
      <c r="C48" s="331"/>
      <c r="D48" s="183">
        <f>IF(ESF!I27&gt;ESF!J27,ESF!I27-ESF!J27,0)</f>
        <v>0</v>
      </c>
      <c r="E48" s="183">
        <f>IF(D48&gt;0,0,ESF!J27-ESF!I27)</f>
        <v>0</v>
      </c>
      <c r="F48" s="32"/>
    </row>
    <row r="49" spans="1:6" x14ac:dyDescent="0.2">
      <c r="A49" s="74"/>
      <c r="B49" s="331" t="s">
        <v>31</v>
      </c>
      <c r="C49" s="331"/>
      <c r="D49" s="183">
        <f>IF(ESF!I28&gt;ESF!J28,ESF!I28-ESF!J28,0)</f>
        <v>0</v>
      </c>
      <c r="E49" s="183">
        <f>IF(D49&gt;0,0,ESF!J28-ESF!I28)</f>
        <v>0</v>
      </c>
      <c r="F49" s="32"/>
    </row>
    <row r="50" spans="1:6" x14ac:dyDescent="0.2">
      <c r="A50" s="74"/>
      <c r="B50" s="331" t="s">
        <v>33</v>
      </c>
      <c r="C50" s="331"/>
      <c r="D50" s="183">
        <f>IF(ESF!I29&gt;ESF!J29,ESF!I29-ESF!J29,0)</f>
        <v>0</v>
      </c>
      <c r="E50" s="183">
        <f>IF(D50&gt;0,0,ESF!J29-ESF!I29)</f>
        <v>37230989.690000057</v>
      </c>
      <c r="F50" s="32"/>
    </row>
    <row r="51" spans="1:6" x14ac:dyDescent="0.2">
      <c r="A51" s="74"/>
      <c r="B51" s="331" t="s">
        <v>35</v>
      </c>
      <c r="C51" s="331"/>
      <c r="D51" s="183">
        <f>IF(ESF!I30&gt;ESF!J30,ESF!I30-ESF!J30,0)</f>
        <v>0</v>
      </c>
      <c r="E51" s="183">
        <f>IF(D51&gt;0,0,ESF!J30-ESF!I30)</f>
        <v>0</v>
      </c>
      <c r="F51" s="32"/>
    </row>
    <row r="52" spans="1:6" x14ac:dyDescent="0.2">
      <c r="A52" s="74"/>
      <c r="B52" s="339" t="s">
        <v>37</v>
      </c>
      <c r="C52" s="339"/>
      <c r="D52" s="183">
        <f>IF(ESF!I31&gt;ESF!J31,ESF!I31-ESF!J31,0)</f>
        <v>0</v>
      </c>
      <c r="E52" s="183">
        <f>IF(D52&gt;0,0,ESF!J31-ESF!I31)</f>
        <v>0</v>
      </c>
      <c r="F52" s="32"/>
    </row>
    <row r="53" spans="1:6" x14ac:dyDescent="0.2">
      <c r="A53" s="74"/>
      <c r="B53" s="331" t="s">
        <v>39</v>
      </c>
      <c r="C53" s="331"/>
      <c r="D53" s="183">
        <f>IF(ESF!I32&gt;ESF!J32,ESF!I32-ESF!J32,0)</f>
        <v>0</v>
      </c>
      <c r="E53" s="183">
        <f>IF(D53&gt;0,0,ESF!J32-ESF!I32)</f>
        <v>0</v>
      </c>
      <c r="F53" s="32"/>
    </row>
    <row r="54" spans="1:6" x14ac:dyDescent="0.2">
      <c r="A54" s="74"/>
      <c r="B54" s="199"/>
      <c r="C54" s="199"/>
      <c r="D54" s="184"/>
      <c r="E54" s="184"/>
      <c r="F54" s="32"/>
    </row>
    <row r="55" spans="1:6" ht="19.5" customHeight="1" x14ac:dyDescent="0.2">
      <c r="A55" s="74"/>
      <c r="B55" s="334" t="s">
        <v>46</v>
      </c>
      <c r="C55" s="334"/>
      <c r="D55" s="181">
        <f>D57+D63+D71</f>
        <v>3286678352.9700003</v>
      </c>
      <c r="E55" s="181">
        <f>E57+E63+E71</f>
        <v>83131729.769999981</v>
      </c>
      <c r="F55" s="32"/>
    </row>
    <row r="56" spans="1:6" x14ac:dyDescent="0.2">
      <c r="A56" s="74"/>
      <c r="B56" s="199"/>
      <c r="C56" s="199"/>
      <c r="D56" s="182"/>
      <c r="E56" s="182"/>
      <c r="F56" s="32"/>
    </row>
    <row r="57" spans="1:6" x14ac:dyDescent="0.2">
      <c r="A57" s="74"/>
      <c r="B57" s="334" t="s">
        <v>48</v>
      </c>
      <c r="C57" s="334"/>
      <c r="D57" s="181">
        <f>SUM(D59:D61)</f>
        <v>322746939.32999998</v>
      </c>
      <c r="E57" s="181">
        <f>SUM(E59:E61)</f>
        <v>83131729.769999981</v>
      </c>
      <c r="F57" s="32"/>
    </row>
    <row r="58" spans="1:6" x14ac:dyDescent="0.2">
      <c r="A58" s="74"/>
      <c r="B58" s="199"/>
      <c r="C58" s="199"/>
      <c r="D58" s="182"/>
      <c r="E58" s="182"/>
      <c r="F58" s="32"/>
    </row>
    <row r="59" spans="1:6" x14ac:dyDescent="0.2">
      <c r="A59" s="74"/>
      <c r="B59" s="331" t="s">
        <v>49</v>
      </c>
      <c r="C59" s="331"/>
      <c r="D59" s="183">
        <f>IF(ESF!I42&gt;ESF!J42,ESF!I42-ESF!J42,0)</f>
        <v>0</v>
      </c>
      <c r="E59" s="183">
        <f>IF(D59&gt;0,0,ESF!J42-ESF!I42)</f>
        <v>83131729.769999981</v>
      </c>
      <c r="F59" s="32"/>
    </row>
    <row r="60" spans="1:6" x14ac:dyDescent="0.2">
      <c r="A60" s="74"/>
      <c r="B60" s="331" t="s">
        <v>50</v>
      </c>
      <c r="C60" s="331"/>
      <c r="D60" s="183">
        <f>IF(ESF!I43&gt;ESF!J43,ESF!I43-ESF!J43,0)</f>
        <v>322746939.32999998</v>
      </c>
      <c r="E60" s="183">
        <f>IF(D60&gt;0,0,ESF!J43-ESF!I43)</f>
        <v>0</v>
      </c>
      <c r="F60" s="32"/>
    </row>
    <row r="61" spans="1:6" x14ac:dyDescent="0.2">
      <c r="A61" s="74"/>
      <c r="B61" s="331" t="s">
        <v>51</v>
      </c>
      <c r="C61" s="331"/>
      <c r="D61" s="183">
        <f>IF(ESF!I44&gt;ESF!J44,ESF!I44-ESF!J44,0)</f>
        <v>0</v>
      </c>
      <c r="E61" s="183">
        <f>IF(D61&gt;0,0,ESF!J44-ESF!I44)</f>
        <v>0</v>
      </c>
      <c r="F61" s="32"/>
    </row>
    <row r="62" spans="1:6" x14ac:dyDescent="0.2">
      <c r="A62" s="74"/>
      <c r="B62" s="199"/>
      <c r="C62" s="199"/>
      <c r="D62" s="182"/>
      <c r="E62" s="182"/>
      <c r="F62" s="32"/>
    </row>
    <row r="63" spans="1:6" x14ac:dyDescent="0.2">
      <c r="A63" s="74"/>
      <c r="B63" s="334" t="s">
        <v>52</v>
      </c>
      <c r="C63" s="334"/>
      <c r="D63" s="181">
        <f>SUM(D65:D69)</f>
        <v>2963931413.6400003</v>
      </c>
      <c r="E63" s="181">
        <f>SUM(E65:E69)</f>
        <v>0</v>
      </c>
      <c r="F63" s="32"/>
    </row>
    <row r="64" spans="1:6" x14ac:dyDescent="0.2">
      <c r="A64" s="74"/>
      <c r="B64" s="199"/>
      <c r="C64" s="199"/>
      <c r="D64" s="182"/>
      <c r="E64" s="182"/>
      <c r="F64" s="32"/>
    </row>
    <row r="65" spans="1:6" x14ac:dyDescent="0.2">
      <c r="A65" s="74"/>
      <c r="B65" s="331" t="s">
        <v>53</v>
      </c>
      <c r="C65" s="331"/>
      <c r="D65" s="183">
        <f>IF(ESF!I48&gt;ESF!J48,ESF!I48-ESF!J48,0)</f>
        <v>870581386.90999985</v>
      </c>
      <c r="E65" s="183">
        <f>IF(D65&gt;0,0,ESF!J48-ESF!I48)</f>
        <v>0</v>
      </c>
      <c r="F65" s="32"/>
    </row>
    <row r="66" spans="1:6" x14ac:dyDescent="0.2">
      <c r="A66" s="74"/>
      <c r="B66" s="331" t="s">
        <v>54</v>
      </c>
      <c r="C66" s="331"/>
      <c r="D66" s="183">
        <f>IF(ESF!I49&gt;ESF!J49,ESF!I49-ESF!J49,0)</f>
        <v>1623205638.2100005</v>
      </c>
      <c r="E66" s="183">
        <f>IF(D66&gt;0,0,ESF!J49-ESF!I49)</f>
        <v>0</v>
      </c>
      <c r="F66" s="32"/>
    </row>
    <row r="67" spans="1:6" x14ac:dyDescent="0.2">
      <c r="A67" s="74"/>
      <c r="B67" s="331" t="s">
        <v>55</v>
      </c>
      <c r="C67" s="331"/>
      <c r="D67" s="183">
        <f>IF(ESF!I50&gt;ESF!J50,ESF!I50-ESF!J50,0)</f>
        <v>470144388.51999998</v>
      </c>
      <c r="E67" s="183">
        <f>IF(D67&gt;0,0,ESF!J50-ESF!I50)</f>
        <v>0</v>
      </c>
      <c r="F67" s="32"/>
    </row>
    <row r="68" spans="1:6" x14ac:dyDescent="0.2">
      <c r="A68" s="74"/>
      <c r="B68" s="331" t="s">
        <v>56</v>
      </c>
      <c r="C68" s="331"/>
      <c r="D68" s="183">
        <f>IF(ESF!I51&gt;ESF!J51,ESF!I51-ESF!J51,0)</f>
        <v>0</v>
      </c>
      <c r="E68" s="183">
        <f>IF(D68&gt;0,0,ESF!J51-ESF!I51)</f>
        <v>0</v>
      </c>
      <c r="F68" s="32"/>
    </row>
    <row r="69" spans="1:6" x14ac:dyDescent="0.2">
      <c r="A69" s="74"/>
      <c r="B69" s="331" t="s">
        <v>57</v>
      </c>
      <c r="C69" s="331"/>
      <c r="D69" s="183">
        <f>IF(ESF!I52&gt;ESF!J52,ESF!I52-ESF!J52,0)</f>
        <v>0</v>
      </c>
      <c r="E69" s="183">
        <f>IF(D69&gt;0,0,ESF!J52-ESF!I52)</f>
        <v>0</v>
      </c>
      <c r="F69" s="32"/>
    </row>
    <row r="70" spans="1:6" x14ac:dyDescent="0.2">
      <c r="A70" s="74"/>
      <c r="B70" s="199"/>
      <c r="C70" s="199"/>
      <c r="D70" s="182"/>
      <c r="E70" s="182"/>
      <c r="F70" s="32"/>
    </row>
    <row r="71" spans="1:6" x14ac:dyDescent="0.2">
      <c r="A71" s="74"/>
      <c r="B71" s="334" t="s">
        <v>78</v>
      </c>
      <c r="C71" s="334"/>
      <c r="D71" s="181">
        <f>SUM(D73:D74)</f>
        <v>0</v>
      </c>
      <c r="E71" s="181">
        <f>SUM(E73:E74)</f>
        <v>0</v>
      </c>
      <c r="F71" s="32"/>
    </row>
    <row r="72" spans="1:6" x14ac:dyDescent="0.2">
      <c r="A72" s="74"/>
      <c r="B72" s="199"/>
      <c r="C72" s="199"/>
      <c r="D72" s="182"/>
      <c r="E72" s="182"/>
      <c r="F72" s="32"/>
    </row>
    <row r="73" spans="1:6" x14ac:dyDescent="0.2">
      <c r="A73" s="74"/>
      <c r="B73" s="331" t="s">
        <v>59</v>
      </c>
      <c r="C73" s="331"/>
      <c r="D73" s="183">
        <f>IF(ESF!I56&gt;ESF!J56,ESF!I56-ESF!J56,0)</f>
        <v>0</v>
      </c>
      <c r="E73" s="183">
        <f>IF(D73&gt;0,0,ESF!J56-ESF!I56)</f>
        <v>0</v>
      </c>
      <c r="F73" s="32"/>
    </row>
    <row r="74" spans="1:6" x14ac:dyDescent="0.2">
      <c r="A74" s="74"/>
      <c r="B74" s="331" t="s">
        <v>60</v>
      </c>
      <c r="C74" s="331"/>
      <c r="D74" s="183">
        <f>IF(ESF!I57&gt;ESF!J57,ESF!I57-ESF!J57,0)</f>
        <v>0</v>
      </c>
      <c r="E74" s="183">
        <f>IF(D74&gt;0,0,ESF!J57-ESF!I57)</f>
        <v>0</v>
      </c>
      <c r="F74" s="32"/>
    </row>
    <row r="75" spans="1:6" ht="19.5" customHeight="1" x14ac:dyDescent="0.2">
      <c r="A75" s="212"/>
      <c r="B75" s="56"/>
      <c r="C75" s="56"/>
      <c r="D75" s="185"/>
      <c r="E75" s="185"/>
      <c r="F75" s="155"/>
    </row>
    <row r="76" spans="1:6" ht="6" customHeight="1" x14ac:dyDescent="0.2">
      <c r="A76" s="268"/>
      <c r="B76" s="23"/>
      <c r="C76" s="35"/>
      <c r="D76" s="187"/>
      <c r="E76" s="175"/>
      <c r="F76" s="54"/>
    </row>
    <row r="77" spans="1:6" ht="6" customHeight="1" x14ac:dyDescent="0.2">
      <c r="A77" s="23"/>
      <c r="B77" s="23"/>
      <c r="C77" s="35"/>
      <c r="D77" s="187"/>
      <c r="E77" s="175"/>
      <c r="F77" s="54"/>
    </row>
    <row r="78" spans="1:6" ht="6" customHeight="1" x14ac:dyDescent="0.2">
      <c r="B78" s="35"/>
      <c r="C78" s="53"/>
      <c r="D78" s="175"/>
      <c r="E78" s="175"/>
    </row>
    <row r="79" spans="1:6" ht="15" customHeight="1" x14ac:dyDescent="0.2">
      <c r="A79" s="358" t="s">
        <v>234</v>
      </c>
      <c r="B79" s="358"/>
      <c r="C79" s="358"/>
      <c r="D79" s="358"/>
      <c r="E79" s="358"/>
      <c r="F79" s="358"/>
    </row>
    <row r="80" spans="1:6" ht="9.75" customHeight="1" x14ac:dyDescent="0.2">
      <c r="B80" s="35"/>
      <c r="C80" s="53"/>
      <c r="D80" s="175"/>
      <c r="E80" s="175"/>
    </row>
    <row r="81" spans="1:6" ht="50.1" customHeight="1" x14ac:dyDescent="0.2">
      <c r="B81" s="35"/>
      <c r="C81" s="169"/>
      <c r="D81" s="169"/>
      <c r="E81" s="189"/>
    </row>
    <row r="82" spans="1:6" ht="14.1" customHeight="1" x14ac:dyDescent="0.2">
      <c r="A82" s="91"/>
      <c r="B82" s="188"/>
      <c r="C82" s="23"/>
      <c r="D82" s="21"/>
      <c r="E82" s="21"/>
      <c r="F82" s="54"/>
    </row>
    <row r="83" spans="1:6" ht="14.1" customHeight="1" x14ac:dyDescent="0.2">
      <c r="B83" s="20"/>
      <c r="C83" s="23"/>
      <c r="D83" s="335"/>
      <c r="E83" s="335"/>
      <c r="F83" s="60"/>
    </row>
  </sheetData>
  <sheetProtection formatCells="0" selectLockedCells="1"/>
  <mergeCells count="57"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  <mergeCell ref="B23:C23"/>
    <mergeCell ref="B24:C24"/>
    <mergeCell ref="B27:C27"/>
    <mergeCell ref="B25:C25"/>
    <mergeCell ref="B26:C26"/>
    <mergeCell ref="B18:C18"/>
    <mergeCell ref="B19:C19"/>
    <mergeCell ref="B21:C21"/>
    <mergeCell ref="D83:E83"/>
    <mergeCell ref="A79:F79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8" t="s">
        <v>1</v>
      </c>
      <c r="B2" s="368"/>
      <c r="C2" s="368"/>
      <c r="D2" s="368"/>
      <c r="E2" s="13" t="e">
        <f>ESF!#REF!</f>
        <v>#REF!</v>
      </c>
    </row>
    <row r="3" spans="1:5" x14ac:dyDescent="0.25">
      <c r="A3" s="368" t="s">
        <v>3</v>
      </c>
      <c r="B3" s="368"/>
      <c r="C3" s="368"/>
      <c r="D3" s="368"/>
      <c r="E3" s="13" t="e">
        <f>ESF!#REF!</f>
        <v>#REF!</v>
      </c>
    </row>
    <row r="4" spans="1:5" x14ac:dyDescent="0.25">
      <c r="A4" s="368" t="s">
        <v>2</v>
      </c>
      <c r="B4" s="368"/>
      <c r="C4" s="368"/>
      <c r="D4" s="368"/>
      <c r="E4" s="14"/>
    </row>
    <row r="5" spans="1:5" x14ac:dyDescent="0.25">
      <c r="A5" s="368" t="s">
        <v>72</v>
      </c>
      <c r="B5" s="368"/>
      <c r="C5" s="368"/>
      <c r="D5" s="368"/>
      <c r="E5" t="s">
        <v>70</v>
      </c>
    </row>
    <row r="6" spans="1:5" x14ac:dyDescent="0.25">
      <c r="A6" s="6"/>
      <c r="B6" s="6"/>
      <c r="C6" s="363" t="s">
        <v>4</v>
      </c>
      <c r="D6" s="363"/>
      <c r="E6" s="1">
        <v>2013</v>
      </c>
    </row>
    <row r="7" spans="1:5" x14ac:dyDescent="0.25">
      <c r="A7" s="359" t="s">
        <v>68</v>
      </c>
      <c r="B7" s="360" t="s">
        <v>7</v>
      </c>
      <c r="C7" s="361" t="s">
        <v>9</v>
      </c>
      <c r="D7" s="361"/>
      <c r="E7" s="8">
        <f>ESF!D14</f>
        <v>1779968186.48</v>
      </c>
    </row>
    <row r="8" spans="1:5" x14ac:dyDescent="0.25">
      <c r="A8" s="359"/>
      <c r="B8" s="360"/>
      <c r="C8" s="361" t="s">
        <v>11</v>
      </c>
      <c r="D8" s="361"/>
      <c r="E8" s="8">
        <f>ESF!D15</f>
        <v>48195576.670000002</v>
      </c>
    </row>
    <row r="9" spans="1:5" x14ac:dyDescent="0.25">
      <c r="A9" s="359"/>
      <c r="B9" s="360"/>
      <c r="C9" s="361" t="s">
        <v>13</v>
      </c>
      <c r="D9" s="361"/>
      <c r="E9" s="8">
        <f>ESF!D16</f>
        <v>72920174.099999994</v>
      </c>
    </row>
    <row r="10" spans="1:5" x14ac:dyDescent="0.25">
      <c r="A10" s="359"/>
      <c r="B10" s="360"/>
      <c r="C10" s="361" t="s">
        <v>15</v>
      </c>
      <c r="D10" s="361"/>
      <c r="E10" s="8">
        <f>ESF!D17</f>
        <v>0</v>
      </c>
    </row>
    <row r="11" spans="1:5" x14ac:dyDescent="0.25">
      <c r="A11" s="359"/>
      <c r="B11" s="360"/>
      <c r="C11" s="361" t="s">
        <v>17</v>
      </c>
      <c r="D11" s="361"/>
      <c r="E11" s="8">
        <f>ESF!D18</f>
        <v>0</v>
      </c>
    </row>
    <row r="12" spans="1:5" x14ac:dyDescent="0.25">
      <c r="A12" s="359"/>
      <c r="B12" s="360"/>
      <c r="C12" s="361" t="s">
        <v>19</v>
      </c>
      <c r="D12" s="361"/>
      <c r="E12" s="8">
        <f>ESF!D19</f>
        <v>0</v>
      </c>
    </row>
    <row r="13" spans="1:5" x14ac:dyDescent="0.25">
      <c r="A13" s="359"/>
      <c r="B13" s="360"/>
      <c r="C13" s="361" t="s">
        <v>21</v>
      </c>
      <c r="D13" s="361"/>
      <c r="E13" s="8">
        <f>ESF!D20</f>
        <v>368745</v>
      </c>
    </row>
    <row r="14" spans="1:5" ht="15.75" thickBot="1" x14ac:dyDescent="0.3">
      <c r="A14" s="359"/>
      <c r="B14" s="4"/>
      <c r="C14" s="362" t="s">
        <v>24</v>
      </c>
      <c r="D14" s="362"/>
      <c r="E14" s="9">
        <f>ESF!D22</f>
        <v>1901452682.25</v>
      </c>
    </row>
    <row r="15" spans="1:5" x14ac:dyDescent="0.25">
      <c r="A15" s="359"/>
      <c r="B15" s="360" t="s">
        <v>26</v>
      </c>
      <c r="C15" s="361" t="s">
        <v>28</v>
      </c>
      <c r="D15" s="361"/>
      <c r="E15" s="8">
        <f>ESF!D27</f>
        <v>314030</v>
      </c>
    </row>
    <row r="16" spans="1:5" x14ac:dyDescent="0.25">
      <c r="A16" s="359"/>
      <c r="B16" s="360"/>
      <c r="C16" s="361" t="s">
        <v>30</v>
      </c>
      <c r="D16" s="361"/>
      <c r="E16" s="8">
        <f>ESF!D28</f>
        <v>425819052.88999999</v>
      </c>
    </row>
    <row r="17" spans="1:5" x14ac:dyDescent="0.25">
      <c r="A17" s="359"/>
      <c r="B17" s="360"/>
      <c r="C17" s="361" t="s">
        <v>32</v>
      </c>
      <c r="D17" s="361"/>
      <c r="E17" s="8">
        <f>ESF!D29</f>
        <v>11147083767.6</v>
      </c>
    </row>
    <row r="18" spans="1:5" x14ac:dyDescent="0.25">
      <c r="A18" s="359"/>
      <c r="B18" s="360"/>
      <c r="C18" s="361" t="s">
        <v>34</v>
      </c>
      <c r="D18" s="361"/>
      <c r="E18" s="8">
        <f>ESF!D30</f>
        <v>1591067388.4100001</v>
      </c>
    </row>
    <row r="19" spans="1:5" x14ac:dyDescent="0.25">
      <c r="A19" s="359"/>
      <c r="B19" s="360"/>
      <c r="C19" s="361" t="s">
        <v>36</v>
      </c>
      <c r="D19" s="361"/>
      <c r="E19" s="8">
        <f>ESF!D31</f>
        <v>57727985.609999999</v>
      </c>
    </row>
    <row r="20" spans="1:5" x14ac:dyDescent="0.25">
      <c r="A20" s="359"/>
      <c r="B20" s="360"/>
      <c r="C20" s="361" t="s">
        <v>38</v>
      </c>
      <c r="D20" s="361"/>
      <c r="E20" s="8">
        <f>ESF!D32</f>
        <v>-1198843330.49</v>
      </c>
    </row>
    <row r="21" spans="1:5" x14ac:dyDescent="0.25">
      <c r="A21" s="359"/>
      <c r="B21" s="360"/>
      <c r="C21" s="361" t="s">
        <v>40</v>
      </c>
      <c r="D21" s="361"/>
      <c r="E21" s="8">
        <f>ESF!D33</f>
        <v>0</v>
      </c>
    </row>
    <row r="22" spans="1:5" x14ac:dyDescent="0.25">
      <c r="A22" s="359"/>
      <c r="B22" s="360"/>
      <c r="C22" s="361" t="s">
        <v>41</v>
      </c>
      <c r="D22" s="361"/>
      <c r="E22" s="8">
        <f>ESF!D34</f>
        <v>0</v>
      </c>
    </row>
    <row r="23" spans="1:5" x14ac:dyDescent="0.25">
      <c r="A23" s="359"/>
      <c r="B23" s="360"/>
      <c r="C23" s="361" t="s">
        <v>43</v>
      </c>
      <c r="D23" s="361"/>
      <c r="E23" s="8">
        <f>ESF!D35</f>
        <v>0</v>
      </c>
    </row>
    <row r="24" spans="1:5" ht="15.75" thickBot="1" x14ac:dyDescent="0.3">
      <c r="A24" s="359"/>
      <c r="B24" s="4"/>
      <c r="C24" s="362" t="s">
        <v>45</v>
      </c>
      <c r="D24" s="362"/>
      <c r="E24" s="9">
        <f>ESF!D37</f>
        <v>12023168894.02</v>
      </c>
    </row>
    <row r="25" spans="1:5" ht="15.75" thickBot="1" x14ac:dyDescent="0.3">
      <c r="A25" s="359"/>
      <c r="B25" s="2"/>
      <c r="C25" s="362" t="s">
        <v>47</v>
      </c>
      <c r="D25" s="362"/>
      <c r="E25" s="9">
        <f>ESF!D39</f>
        <v>13924621576.27</v>
      </c>
    </row>
    <row r="26" spans="1:5" x14ac:dyDescent="0.25">
      <c r="A26" s="359" t="s">
        <v>69</v>
      </c>
      <c r="B26" s="360" t="s">
        <v>8</v>
      </c>
      <c r="C26" s="361" t="s">
        <v>10</v>
      </c>
      <c r="D26" s="361"/>
      <c r="E26" s="8">
        <f>ESF!I14</f>
        <v>202328569.36000001</v>
      </c>
    </row>
    <row r="27" spans="1:5" x14ac:dyDescent="0.25">
      <c r="A27" s="359"/>
      <c r="B27" s="360"/>
      <c r="C27" s="361" t="s">
        <v>12</v>
      </c>
      <c r="D27" s="361"/>
      <c r="E27" s="8">
        <f>ESF!I15</f>
        <v>0</v>
      </c>
    </row>
    <row r="28" spans="1:5" x14ac:dyDescent="0.25">
      <c r="A28" s="359"/>
      <c r="B28" s="360"/>
      <c r="C28" s="361" t="s">
        <v>14</v>
      </c>
      <c r="D28" s="361"/>
      <c r="E28" s="8">
        <f>ESF!I16</f>
        <v>37230989.689999998</v>
      </c>
    </row>
    <row r="29" spans="1:5" x14ac:dyDescent="0.25">
      <c r="A29" s="359"/>
      <c r="B29" s="360"/>
      <c r="C29" s="361" t="s">
        <v>16</v>
      </c>
      <c r="D29" s="361"/>
      <c r="E29" s="8">
        <f>ESF!I17</f>
        <v>0</v>
      </c>
    </row>
    <row r="30" spans="1:5" x14ac:dyDescent="0.25">
      <c r="A30" s="359"/>
      <c r="B30" s="360"/>
      <c r="C30" s="361" t="s">
        <v>18</v>
      </c>
      <c r="D30" s="361"/>
      <c r="E30" s="8">
        <f>ESF!I18</f>
        <v>0</v>
      </c>
    </row>
    <row r="31" spans="1:5" x14ac:dyDescent="0.25">
      <c r="A31" s="359"/>
      <c r="B31" s="360"/>
      <c r="C31" s="361" t="s">
        <v>20</v>
      </c>
      <c r="D31" s="361"/>
      <c r="E31" s="8">
        <f>ESF!I19</f>
        <v>116848527.86</v>
      </c>
    </row>
    <row r="32" spans="1:5" x14ac:dyDescent="0.25">
      <c r="A32" s="359"/>
      <c r="B32" s="360"/>
      <c r="C32" s="361" t="s">
        <v>22</v>
      </c>
      <c r="D32" s="361"/>
      <c r="E32" s="8">
        <f>ESF!I20</f>
        <v>0</v>
      </c>
    </row>
    <row r="33" spans="1:5" x14ac:dyDescent="0.25">
      <c r="A33" s="359"/>
      <c r="B33" s="360"/>
      <c r="C33" s="361" t="s">
        <v>23</v>
      </c>
      <c r="D33" s="361"/>
      <c r="E33" s="8">
        <f>ESF!I21</f>
        <v>0</v>
      </c>
    </row>
    <row r="34" spans="1:5" ht="15.75" thickBot="1" x14ac:dyDescent="0.3">
      <c r="A34" s="359"/>
      <c r="B34" s="4"/>
      <c r="C34" s="362" t="s">
        <v>25</v>
      </c>
      <c r="D34" s="362"/>
      <c r="E34" s="9">
        <f>ESF!I23</f>
        <v>356408086.91000003</v>
      </c>
    </row>
    <row r="35" spans="1:5" x14ac:dyDescent="0.25">
      <c r="A35" s="359"/>
      <c r="B35" s="360" t="s">
        <v>27</v>
      </c>
      <c r="C35" s="361" t="s">
        <v>29</v>
      </c>
      <c r="D35" s="361"/>
      <c r="E35" s="8">
        <f>ESF!I27</f>
        <v>0</v>
      </c>
    </row>
    <row r="36" spans="1:5" x14ac:dyDescent="0.25">
      <c r="A36" s="359"/>
      <c r="B36" s="360"/>
      <c r="C36" s="361" t="s">
        <v>31</v>
      </c>
      <c r="D36" s="361"/>
      <c r="E36" s="8">
        <f>ESF!I28</f>
        <v>0</v>
      </c>
    </row>
    <row r="37" spans="1:5" x14ac:dyDescent="0.25">
      <c r="A37" s="359"/>
      <c r="B37" s="360"/>
      <c r="C37" s="361" t="s">
        <v>33</v>
      </c>
      <c r="D37" s="361"/>
      <c r="E37" s="8">
        <f>ESF!I29</f>
        <v>2299684646.4699998</v>
      </c>
    </row>
    <row r="38" spans="1:5" x14ac:dyDescent="0.25">
      <c r="A38" s="359"/>
      <c r="B38" s="360"/>
      <c r="C38" s="361" t="s">
        <v>35</v>
      </c>
      <c r="D38" s="361"/>
      <c r="E38" s="8">
        <f>ESF!I30</f>
        <v>13200000</v>
      </c>
    </row>
    <row r="39" spans="1:5" x14ac:dyDescent="0.25">
      <c r="A39" s="359"/>
      <c r="B39" s="360"/>
      <c r="C39" s="361" t="s">
        <v>37</v>
      </c>
      <c r="D39" s="361"/>
      <c r="E39" s="8">
        <f>ESF!I31</f>
        <v>0</v>
      </c>
    </row>
    <row r="40" spans="1:5" x14ac:dyDescent="0.25">
      <c r="A40" s="359"/>
      <c r="B40" s="360"/>
      <c r="C40" s="361" t="s">
        <v>39</v>
      </c>
      <c r="D40" s="361"/>
      <c r="E40" s="8">
        <f>ESF!I32</f>
        <v>0</v>
      </c>
    </row>
    <row r="41" spans="1:5" ht="15.75" thickBot="1" x14ac:dyDescent="0.3">
      <c r="A41" s="359"/>
      <c r="B41" s="2"/>
      <c r="C41" s="362" t="s">
        <v>42</v>
      </c>
      <c r="D41" s="362"/>
      <c r="E41" s="9">
        <f>ESF!I34</f>
        <v>2312884646.4699998</v>
      </c>
    </row>
    <row r="42" spans="1:5" ht="15.75" thickBot="1" x14ac:dyDescent="0.3">
      <c r="A42" s="359"/>
      <c r="B42" s="2"/>
      <c r="C42" s="362" t="s">
        <v>44</v>
      </c>
      <c r="D42" s="362"/>
      <c r="E42" s="9">
        <f>ESF!I36</f>
        <v>2669292733.3799996</v>
      </c>
    </row>
    <row r="43" spans="1:5" x14ac:dyDescent="0.25">
      <c r="A43" s="3"/>
      <c r="B43" s="360" t="s">
        <v>46</v>
      </c>
      <c r="C43" s="364" t="s">
        <v>48</v>
      </c>
      <c r="D43" s="364"/>
      <c r="E43" s="10">
        <f>ESF!I40</f>
        <v>3566364803.5599999</v>
      </c>
    </row>
    <row r="44" spans="1:5" x14ac:dyDescent="0.25">
      <c r="A44" s="3"/>
      <c r="B44" s="360"/>
      <c r="C44" s="361" t="s">
        <v>49</v>
      </c>
      <c r="D44" s="361"/>
      <c r="E44" s="8">
        <f>ESF!I42</f>
        <v>3157633651.04</v>
      </c>
    </row>
    <row r="45" spans="1:5" x14ac:dyDescent="0.25">
      <c r="A45" s="3"/>
      <c r="B45" s="360"/>
      <c r="C45" s="361" t="s">
        <v>50</v>
      </c>
      <c r="D45" s="361"/>
      <c r="E45" s="8">
        <f>ESF!I43</f>
        <v>408731152.51999998</v>
      </c>
    </row>
    <row r="46" spans="1:5" x14ac:dyDescent="0.25">
      <c r="A46" s="3"/>
      <c r="B46" s="360"/>
      <c r="C46" s="361" t="s">
        <v>51</v>
      </c>
      <c r="D46" s="361"/>
      <c r="E46" s="8">
        <f>ESF!I44</f>
        <v>0</v>
      </c>
    </row>
    <row r="47" spans="1:5" x14ac:dyDescent="0.25">
      <c r="A47" s="3"/>
      <c r="B47" s="360"/>
      <c r="C47" s="364" t="s">
        <v>52</v>
      </c>
      <c r="D47" s="364"/>
      <c r="E47" s="10">
        <f>ESF!I46</f>
        <v>7688964039.3300037</v>
      </c>
    </row>
    <row r="48" spans="1:5" x14ac:dyDescent="0.25">
      <c r="A48" s="3"/>
      <c r="B48" s="360"/>
      <c r="C48" s="361" t="s">
        <v>53</v>
      </c>
      <c r="D48" s="361"/>
      <c r="E48" s="8">
        <f>ESF!I48</f>
        <v>2412406774.7100029</v>
      </c>
    </row>
    <row r="49" spans="1:5" x14ac:dyDescent="0.25">
      <c r="A49" s="3"/>
      <c r="B49" s="360"/>
      <c r="C49" s="361" t="s">
        <v>54</v>
      </c>
      <c r="D49" s="361"/>
      <c r="E49" s="8">
        <f>ESF!I49</f>
        <v>4802115675.1000004</v>
      </c>
    </row>
    <row r="50" spans="1:5" x14ac:dyDescent="0.25">
      <c r="A50" s="3"/>
      <c r="B50" s="360"/>
      <c r="C50" s="361" t="s">
        <v>55</v>
      </c>
      <c r="D50" s="361"/>
      <c r="E50" s="8">
        <f>ESF!I50</f>
        <v>474441589.51999998</v>
      </c>
    </row>
    <row r="51" spans="1:5" x14ac:dyDescent="0.25">
      <c r="A51" s="3"/>
      <c r="B51" s="360"/>
      <c r="C51" s="361" t="s">
        <v>56</v>
      </c>
      <c r="D51" s="361"/>
      <c r="E51" s="8">
        <f>ESF!I51</f>
        <v>0</v>
      </c>
    </row>
    <row r="52" spans="1:5" x14ac:dyDescent="0.25">
      <c r="A52" s="3"/>
      <c r="B52" s="360"/>
      <c r="C52" s="361" t="s">
        <v>57</v>
      </c>
      <c r="D52" s="361"/>
      <c r="E52" s="8">
        <f>ESF!I52</f>
        <v>0</v>
      </c>
    </row>
    <row r="53" spans="1:5" x14ac:dyDescent="0.25">
      <c r="A53" s="3"/>
      <c r="B53" s="360"/>
      <c r="C53" s="364" t="s">
        <v>58</v>
      </c>
      <c r="D53" s="364"/>
      <c r="E53" s="10">
        <f>ESF!I54</f>
        <v>0</v>
      </c>
    </row>
    <row r="54" spans="1:5" x14ac:dyDescent="0.25">
      <c r="A54" s="3"/>
      <c r="B54" s="360"/>
      <c r="C54" s="361" t="s">
        <v>59</v>
      </c>
      <c r="D54" s="361"/>
      <c r="E54" s="8">
        <f>ESF!I56</f>
        <v>0</v>
      </c>
    </row>
    <row r="55" spans="1:5" x14ac:dyDescent="0.25">
      <c r="A55" s="3"/>
      <c r="B55" s="360"/>
      <c r="C55" s="361" t="s">
        <v>60</v>
      </c>
      <c r="D55" s="361"/>
      <c r="E55" s="8">
        <f>ESF!I57</f>
        <v>0</v>
      </c>
    </row>
    <row r="56" spans="1:5" ht="15.75" thickBot="1" x14ac:dyDescent="0.3">
      <c r="A56" s="3"/>
      <c r="B56" s="360"/>
      <c r="C56" s="362" t="s">
        <v>61</v>
      </c>
      <c r="D56" s="362"/>
      <c r="E56" s="9">
        <f>ESF!I59</f>
        <v>11255328842.890003</v>
      </c>
    </row>
    <row r="57" spans="1:5" ht="15.75" thickBot="1" x14ac:dyDescent="0.3">
      <c r="A57" s="3"/>
      <c r="B57" s="2"/>
      <c r="C57" s="362" t="s">
        <v>62</v>
      </c>
      <c r="D57" s="362"/>
      <c r="E57" s="9">
        <f>ESF!I61</f>
        <v>13924621576.270002</v>
      </c>
    </row>
    <row r="58" spans="1:5" x14ac:dyDescent="0.25">
      <c r="A58" s="3"/>
      <c r="B58" s="2"/>
      <c r="C58" s="363" t="s">
        <v>4</v>
      </c>
      <c r="D58" s="363"/>
      <c r="E58" s="1">
        <v>2012</v>
      </c>
    </row>
    <row r="59" spans="1:5" x14ac:dyDescent="0.25">
      <c r="A59" s="359" t="s">
        <v>68</v>
      </c>
      <c r="B59" s="360" t="s">
        <v>7</v>
      </c>
      <c r="C59" s="361" t="s">
        <v>9</v>
      </c>
      <c r="D59" s="361"/>
      <c r="E59" s="8">
        <f>ESF!E14</f>
        <v>1126545400.5</v>
      </c>
    </row>
    <row r="60" spans="1:5" x14ac:dyDescent="0.25">
      <c r="A60" s="359"/>
      <c r="B60" s="360"/>
      <c r="C60" s="361" t="s">
        <v>11</v>
      </c>
      <c r="D60" s="361"/>
      <c r="E60" s="8">
        <f>ESF!E15</f>
        <v>50053405.609999999</v>
      </c>
    </row>
    <row r="61" spans="1:5" x14ac:dyDescent="0.25">
      <c r="A61" s="359"/>
      <c r="B61" s="360"/>
      <c r="C61" s="361" t="s">
        <v>13</v>
      </c>
      <c r="D61" s="361"/>
      <c r="E61" s="8">
        <f>ESF!E16</f>
        <v>189617187.31999999</v>
      </c>
    </row>
    <row r="62" spans="1:5" x14ac:dyDescent="0.25">
      <c r="A62" s="359"/>
      <c r="B62" s="360"/>
      <c r="C62" s="361" t="s">
        <v>15</v>
      </c>
      <c r="D62" s="361"/>
      <c r="E62" s="8">
        <f>ESF!E17</f>
        <v>0</v>
      </c>
    </row>
    <row r="63" spans="1:5" x14ac:dyDescent="0.25">
      <c r="A63" s="359"/>
      <c r="B63" s="360"/>
      <c r="C63" s="361" t="s">
        <v>17</v>
      </c>
      <c r="D63" s="361"/>
      <c r="E63" s="8">
        <f>ESF!E18</f>
        <v>0</v>
      </c>
    </row>
    <row r="64" spans="1:5" x14ac:dyDescent="0.25">
      <c r="A64" s="359"/>
      <c r="B64" s="360"/>
      <c r="C64" s="361" t="s">
        <v>19</v>
      </c>
      <c r="D64" s="361"/>
      <c r="E64" s="8">
        <f>ESF!E19</f>
        <v>0</v>
      </c>
    </row>
    <row r="65" spans="1:5" x14ac:dyDescent="0.25">
      <c r="A65" s="359"/>
      <c r="B65" s="360"/>
      <c r="C65" s="361" t="s">
        <v>21</v>
      </c>
      <c r="D65" s="361"/>
      <c r="E65" s="8">
        <f>ESF!E20</f>
        <v>368745</v>
      </c>
    </row>
    <row r="66" spans="1:5" ht="15.75" thickBot="1" x14ac:dyDescent="0.3">
      <c r="A66" s="359"/>
      <c r="B66" s="4"/>
      <c r="C66" s="362" t="s">
        <v>24</v>
      </c>
      <c r="D66" s="362"/>
      <c r="E66" s="9">
        <f>ESF!E22</f>
        <v>1366584738.4299998</v>
      </c>
    </row>
    <row r="67" spans="1:5" x14ac:dyDescent="0.25">
      <c r="A67" s="359"/>
      <c r="B67" s="360" t="s">
        <v>26</v>
      </c>
      <c r="C67" s="361" t="s">
        <v>28</v>
      </c>
      <c r="D67" s="361"/>
      <c r="E67" s="8">
        <f>ESF!E27</f>
        <v>314030</v>
      </c>
    </row>
    <row r="68" spans="1:5" x14ac:dyDescent="0.25">
      <c r="A68" s="359"/>
      <c r="B68" s="360"/>
      <c r="C68" s="361" t="s">
        <v>30</v>
      </c>
      <c r="D68" s="361"/>
      <c r="E68" s="8">
        <f>ESF!E28</f>
        <v>401915564.88</v>
      </c>
    </row>
    <row r="69" spans="1:5" x14ac:dyDescent="0.25">
      <c r="A69" s="359"/>
      <c r="B69" s="360"/>
      <c r="C69" s="361" t="s">
        <v>32</v>
      </c>
      <c r="D69" s="361"/>
      <c r="E69" s="8">
        <f>ESF!E29</f>
        <v>8844650491.4400005</v>
      </c>
    </row>
    <row r="70" spans="1:5" x14ac:dyDescent="0.25">
      <c r="A70" s="359"/>
      <c r="B70" s="360"/>
      <c r="C70" s="361" t="s">
        <v>34</v>
      </c>
      <c r="D70" s="361"/>
      <c r="E70" s="8">
        <f>ESF!E30</f>
        <v>1620078821.26</v>
      </c>
    </row>
    <row r="71" spans="1:5" x14ac:dyDescent="0.25">
      <c r="A71" s="359"/>
      <c r="B71" s="360"/>
      <c r="C71" s="361" t="s">
        <v>36</v>
      </c>
      <c r="D71" s="361"/>
      <c r="E71" s="8">
        <f>ESF!E31</f>
        <v>54192456.960000001</v>
      </c>
    </row>
    <row r="72" spans="1:5" x14ac:dyDescent="0.25">
      <c r="A72" s="359"/>
      <c r="B72" s="360"/>
      <c r="C72" s="361" t="s">
        <v>38</v>
      </c>
      <c r="D72" s="361"/>
      <c r="E72" s="8">
        <f>ESF!E32</f>
        <v>-1180911524.8099999</v>
      </c>
    </row>
    <row r="73" spans="1:5" x14ac:dyDescent="0.25">
      <c r="A73" s="359"/>
      <c r="B73" s="360"/>
      <c r="C73" s="361" t="s">
        <v>40</v>
      </c>
      <c r="D73" s="361"/>
      <c r="E73" s="8">
        <f>ESF!E33</f>
        <v>0</v>
      </c>
    </row>
    <row r="74" spans="1:5" x14ac:dyDescent="0.25">
      <c r="A74" s="359"/>
      <c r="B74" s="360"/>
      <c r="C74" s="361" t="s">
        <v>41</v>
      </c>
      <c r="D74" s="361"/>
      <c r="E74" s="8">
        <f>ESF!E34</f>
        <v>0</v>
      </c>
    </row>
    <row r="75" spans="1:5" x14ac:dyDescent="0.25">
      <c r="A75" s="359"/>
      <c r="B75" s="360"/>
      <c r="C75" s="361" t="s">
        <v>43</v>
      </c>
      <c r="D75" s="361"/>
      <c r="E75" s="8">
        <f>ESF!E35</f>
        <v>0</v>
      </c>
    </row>
    <row r="76" spans="1:5" ht="15.75" thickBot="1" x14ac:dyDescent="0.3">
      <c r="A76" s="359"/>
      <c r="B76" s="4"/>
      <c r="C76" s="362" t="s">
        <v>45</v>
      </c>
      <c r="D76" s="362"/>
      <c r="E76" s="9">
        <f>ESF!E37</f>
        <v>9740239839.7299995</v>
      </c>
    </row>
    <row r="77" spans="1:5" ht="15.75" thickBot="1" x14ac:dyDescent="0.3">
      <c r="A77" s="359"/>
      <c r="B77" s="2"/>
      <c r="C77" s="362" t="s">
        <v>47</v>
      </c>
      <c r="D77" s="362"/>
      <c r="E77" s="9">
        <f>ESF!E39</f>
        <v>11106824578.16</v>
      </c>
    </row>
    <row r="78" spans="1:5" x14ac:dyDescent="0.25">
      <c r="A78" s="359" t="s">
        <v>69</v>
      </c>
      <c r="B78" s="360" t="s">
        <v>8</v>
      </c>
      <c r="C78" s="361" t="s">
        <v>10</v>
      </c>
      <c r="D78" s="361"/>
      <c r="E78" s="8">
        <f>ESF!J14</f>
        <v>560226323.58000004</v>
      </c>
    </row>
    <row r="79" spans="1:5" x14ac:dyDescent="0.25">
      <c r="A79" s="359"/>
      <c r="B79" s="360"/>
      <c r="C79" s="361" t="s">
        <v>12</v>
      </c>
      <c r="D79" s="361"/>
      <c r="E79" s="8">
        <f>ESF!J15</f>
        <v>0</v>
      </c>
    </row>
    <row r="80" spans="1:5" x14ac:dyDescent="0.25">
      <c r="A80" s="359"/>
      <c r="B80" s="360"/>
      <c r="C80" s="361" t="s">
        <v>14</v>
      </c>
      <c r="D80" s="361"/>
      <c r="E80" s="8">
        <f>ESF!J16</f>
        <v>32268357.030000001</v>
      </c>
    </row>
    <row r="81" spans="1:5" x14ac:dyDescent="0.25">
      <c r="A81" s="359"/>
      <c r="B81" s="360"/>
      <c r="C81" s="361" t="s">
        <v>16</v>
      </c>
      <c r="D81" s="361"/>
      <c r="E81" s="8">
        <f>ESF!J17</f>
        <v>0</v>
      </c>
    </row>
    <row r="82" spans="1:5" x14ac:dyDescent="0.25">
      <c r="A82" s="359"/>
      <c r="B82" s="360"/>
      <c r="C82" s="361" t="s">
        <v>18</v>
      </c>
      <c r="D82" s="361"/>
      <c r="E82" s="8">
        <f>ESF!J18</f>
        <v>5991275.3099999996</v>
      </c>
    </row>
    <row r="83" spans="1:5" x14ac:dyDescent="0.25">
      <c r="A83" s="359"/>
      <c r="B83" s="360"/>
      <c r="C83" s="361" t="s">
        <v>20</v>
      </c>
      <c r="D83" s="361"/>
      <c r="E83" s="8">
        <f>ESF!J19</f>
        <v>106440766.39</v>
      </c>
    </row>
    <row r="84" spans="1:5" x14ac:dyDescent="0.25">
      <c r="A84" s="359"/>
      <c r="B84" s="360"/>
      <c r="C84" s="361" t="s">
        <v>22</v>
      </c>
      <c r="D84" s="361"/>
      <c r="E84" s="8">
        <f>ESF!J20</f>
        <v>0</v>
      </c>
    </row>
    <row r="85" spans="1:5" x14ac:dyDescent="0.25">
      <c r="A85" s="359"/>
      <c r="B85" s="360"/>
      <c r="C85" s="361" t="s">
        <v>23</v>
      </c>
      <c r="D85" s="361"/>
      <c r="E85" s="8">
        <f>ESF!J21</f>
        <v>0</v>
      </c>
    </row>
    <row r="86" spans="1:5" ht="15.75" thickBot="1" x14ac:dyDescent="0.3">
      <c r="A86" s="359"/>
      <c r="B86" s="4"/>
      <c r="C86" s="362" t="s">
        <v>25</v>
      </c>
      <c r="D86" s="362"/>
      <c r="E86" s="9">
        <f>ESF!J23</f>
        <v>704926722.30999994</v>
      </c>
    </row>
    <row r="87" spans="1:5" x14ac:dyDescent="0.25">
      <c r="A87" s="359"/>
      <c r="B87" s="360" t="s">
        <v>27</v>
      </c>
      <c r="C87" s="361" t="s">
        <v>29</v>
      </c>
      <c r="D87" s="361"/>
      <c r="E87" s="8">
        <f>ESF!J27</f>
        <v>0</v>
      </c>
    </row>
    <row r="88" spans="1:5" x14ac:dyDescent="0.25">
      <c r="A88" s="359"/>
      <c r="B88" s="360"/>
      <c r="C88" s="361" t="s">
        <v>31</v>
      </c>
      <c r="D88" s="361"/>
      <c r="E88" s="8">
        <f>ESF!J28</f>
        <v>0</v>
      </c>
    </row>
    <row r="89" spans="1:5" x14ac:dyDescent="0.25">
      <c r="A89" s="359"/>
      <c r="B89" s="360"/>
      <c r="C89" s="361" t="s">
        <v>33</v>
      </c>
      <c r="D89" s="361"/>
      <c r="E89" s="8">
        <f>ESF!J29</f>
        <v>2336915636.1599998</v>
      </c>
    </row>
    <row r="90" spans="1:5" x14ac:dyDescent="0.25">
      <c r="A90" s="359"/>
      <c r="B90" s="360"/>
      <c r="C90" s="361" t="s">
        <v>35</v>
      </c>
      <c r="D90" s="361"/>
      <c r="E90" s="8">
        <f>ESF!J30</f>
        <v>13200000</v>
      </c>
    </row>
    <row r="91" spans="1:5" x14ac:dyDescent="0.25">
      <c r="A91" s="359"/>
      <c r="B91" s="360"/>
      <c r="C91" s="361" t="s">
        <v>37</v>
      </c>
      <c r="D91" s="361"/>
      <c r="E91" s="8">
        <f>ESF!J31</f>
        <v>0</v>
      </c>
    </row>
    <row r="92" spans="1:5" x14ac:dyDescent="0.25">
      <c r="A92" s="359"/>
      <c r="B92" s="360"/>
      <c r="C92" s="361" t="s">
        <v>39</v>
      </c>
      <c r="D92" s="361"/>
      <c r="E92" s="8">
        <f>ESF!J32</f>
        <v>0</v>
      </c>
    </row>
    <row r="93" spans="1:5" ht="15.75" thickBot="1" x14ac:dyDescent="0.3">
      <c r="A93" s="359"/>
      <c r="B93" s="2"/>
      <c r="C93" s="362" t="s">
        <v>42</v>
      </c>
      <c r="D93" s="362"/>
      <c r="E93" s="9">
        <f>ESF!J34</f>
        <v>2350115636.1599998</v>
      </c>
    </row>
    <row r="94" spans="1:5" ht="15.75" thickBot="1" x14ac:dyDescent="0.3">
      <c r="A94" s="359"/>
      <c r="B94" s="2"/>
      <c r="C94" s="362" t="s">
        <v>44</v>
      </c>
      <c r="D94" s="362"/>
      <c r="E94" s="9">
        <f>ESF!J36</f>
        <v>3055042358.4699998</v>
      </c>
    </row>
    <row r="95" spans="1:5" x14ac:dyDescent="0.25">
      <c r="A95" s="3"/>
      <c r="B95" s="360" t="s">
        <v>46</v>
      </c>
      <c r="C95" s="364" t="s">
        <v>48</v>
      </c>
      <c r="D95" s="364"/>
      <c r="E95" s="10">
        <f>ESF!J40</f>
        <v>3326749594</v>
      </c>
    </row>
    <row r="96" spans="1:5" x14ac:dyDescent="0.25">
      <c r="A96" s="3"/>
      <c r="B96" s="360"/>
      <c r="C96" s="361" t="s">
        <v>49</v>
      </c>
      <c r="D96" s="361"/>
      <c r="E96" s="8">
        <f>ESF!J42</f>
        <v>3240765380.8099999</v>
      </c>
    </row>
    <row r="97" spans="1:5" x14ac:dyDescent="0.25">
      <c r="A97" s="3"/>
      <c r="B97" s="360"/>
      <c r="C97" s="361" t="s">
        <v>50</v>
      </c>
      <c r="D97" s="361"/>
      <c r="E97" s="8">
        <f>ESF!J43</f>
        <v>85984213.189999998</v>
      </c>
    </row>
    <row r="98" spans="1:5" x14ac:dyDescent="0.25">
      <c r="A98" s="3"/>
      <c r="B98" s="360"/>
      <c r="C98" s="361" t="s">
        <v>51</v>
      </c>
      <c r="D98" s="361"/>
      <c r="E98" s="8">
        <f>ESF!J44</f>
        <v>0</v>
      </c>
    </row>
    <row r="99" spans="1:5" x14ac:dyDescent="0.25">
      <c r="A99" s="3"/>
      <c r="B99" s="360"/>
      <c r="C99" s="364" t="s">
        <v>52</v>
      </c>
      <c r="D99" s="364"/>
      <c r="E99" s="10">
        <f>ESF!J46</f>
        <v>4725032625.6900024</v>
      </c>
    </row>
    <row r="100" spans="1:5" x14ac:dyDescent="0.25">
      <c r="A100" s="3"/>
      <c r="B100" s="360"/>
      <c r="C100" s="361" t="s">
        <v>53</v>
      </c>
      <c r="D100" s="361"/>
      <c r="E100" s="8">
        <f>ESF!J48</f>
        <v>1541825387.8000031</v>
      </c>
    </row>
    <row r="101" spans="1:5" x14ac:dyDescent="0.25">
      <c r="A101" s="3"/>
      <c r="B101" s="360"/>
      <c r="C101" s="361" t="s">
        <v>54</v>
      </c>
      <c r="D101" s="361"/>
      <c r="E101" s="8">
        <f>ESF!J49</f>
        <v>3178910036.8899999</v>
      </c>
    </row>
    <row r="102" spans="1:5" x14ac:dyDescent="0.25">
      <c r="A102" s="3"/>
      <c r="B102" s="360"/>
      <c r="C102" s="361" t="s">
        <v>55</v>
      </c>
      <c r="D102" s="361"/>
      <c r="E102" s="8">
        <f>ESF!J50</f>
        <v>4297201</v>
      </c>
    </row>
    <row r="103" spans="1:5" x14ac:dyDescent="0.25">
      <c r="A103" s="3"/>
      <c r="B103" s="360"/>
      <c r="C103" s="361" t="s">
        <v>56</v>
      </c>
      <c r="D103" s="361"/>
      <c r="E103" s="8">
        <f>ESF!J51</f>
        <v>0</v>
      </c>
    </row>
    <row r="104" spans="1:5" x14ac:dyDescent="0.25">
      <c r="A104" s="3"/>
      <c r="B104" s="360"/>
      <c r="C104" s="361" t="s">
        <v>57</v>
      </c>
      <c r="D104" s="361"/>
      <c r="E104" s="8">
        <f>ESF!J52</f>
        <v>0</v>
      </c>
    </row>
    <row r="105" spans="1:5" x14ac:dyDescent="0.25">
      <c r="A105" s="3"/>
      <c r="B105" s="360"/>
      <c r="C105" s="364" t="s">
        <v>58</v>
      </c>
      <c r="D105" s="364"/>
      <c r="E105" s="10">
        <f>ESF!J54</f>
        <v>0</v>
      </c>
    </row>
    <row r="106" spans="1:5" x14ac:dyDescent="0.25">
      <c r="A106" s="3"/>
      <c r="B106" s="360"/>
      <c r="C106" s="361" t="s">
        <v>59</v>
      </c>
      <c r="D106" s="361"/>
      <c r="E106" s="8">
        <f>ESF!J56</f>
        <v>0</v>
      </c>
    </row>
    <row r="107" spans="1:5" x14ac:dyDescent="0.25">
      <c r="A107" s="3"/>
      <c r="B107" s="360"/>
      <c r="C107" s="361" t="s">
        <v>60</v>
      </c>
      <c r="D107" s="361"/>
      <c r="E107" s="8">
        <f>ESF!J57</f>
        <v>0</v>
      </c>
    </row>
    <row r="108" spans="1:5" ht="15.75" thickBot="1" x14ac:dyDescent="0.3">
      <c r="A108" s="3"/>
      <c r="B108" s="360"/>
      <c r="C108" s="362" t="s">
        <v>61</v>
      </c>
      <c r="D108" s="362"/>
      <c r="E108" s="9">
        <f>ESF!J59</f>
        <v>8051782219.6900024</v>
      </c>
    </row>
    <row r="109" spans="1:5" ht="15.75" thickBot="1" x14ac:dyDescent="0.3">
      <c r="A109" s="3"/>
      <c r="B109" s="2"/>
      <c r="C109" s="362" t="s">
        <v>62</v>
      </c>
      <c r="D109" s="362"/>
      <c r="E109" s="9">
        <f>ESF!J61</f>
        <v>11106824578.160002</v>
      </c>
    </row>
    <row r="110" spans="1:5" x14ac:dyDescent="0.25">
      <c r="A110" s="3"/>
      <c r="B110" s="2"/>
      <c r="C110" s="369" t="s">
        <v>74</v>
      </c>
      <c r="D110" s="5" t="s">
        <v>63</v>
      </c>
      <c r="E110" s="10">
        <f>ESF!C69</f>
        <v>0</v>
      </c>
    </row>
    <row r="111" spans="1:5" x14ac:dyDescent="0.25">
      <c r="A111" s="3"/>
      <c r="B111" s="2"/>
      <c r="C111" s="370"/>
      <c r="D111" s="5" t="s">
        <v>64</v>
      </c>
      <c r="E111" s="10">
        <f>ESF!C70</f>
        <v>0</v>
      </c>
    </row>
    <row r="112" spans="1:5" x14ac:dyDescent="0.25">
      <c r="A112" s="3"/>
      <c r="B112" s="2"/>
      <c r="C112" s="370" t="s">
        <v>73</v>
      </c>
      <c r="D112" s="5" t="s">
        <v>63</v>
      </c>
      <c r="E112" s="10">
        <f>ESF!G69</f>
        <v>0</v>
      </c>
    </row>
    <row r="113" spans="1:5" x14ac:dyDescent="0.25">
      <c r="A113" s="3"/>
      <c r="B113" s="2"/>
      <c r="C113" s="370"/>
      <c r="D113" s="5" t="s">
        <v>64</v>
      </c>
      <c r="E113" s="10">
        <f>ESF!G70</f>
        <v>0</v>
      </c>
    </row>
    <row r="114" spans="1:5" x14ac:dyDescent="0.25">
      <c r="A114" s="368" t="s">
        <v>1</v>
      </c>
      <c r="B114" s="368"/>
      <c r="C114" s="368"/>
      <c r="D114" s="368"/>
      <c r="E114" s="13" t="e">
        <f>ECSF!#REF!</f>
        <v>#REF!</v>
      </c>
    </row>
    <row r="115" spans="1:5" x14ac:dyDescent="0.25">
      <c r="A115" s="368" t="s">
        <v>3</v>
      </c>
      <c r="B115" s="368"/>
      <c r="C115" s="368"/>
      <c r="D115" s="368"/>
      <c r="E115" s="13" t="e">
        <f>ECSF!#REF!</f>
        <v>#REF!</v>
      </c>
    </row>
    <row r="116" spans="1:5" x14ac:dyDescent="0.25">
      <c r="A116" s="368" t="s">
        <v>2</v>
      </c>
      <c r="B116" s="368"/>
      <c r="C116" s="368"/>
      <c r="D116" s="368"/>
      <c r="E116" s="14"/>
    </row>
    <row r="117" spans="1:5" x14ac:dyDescent="0.25">
      <c r="A117" s="368" t="s">
        <v>72</v>
      </c>
      <c r="B117" s="368"/>
      <c r="C117" s="368"/>
      <c r="D117" s="368"/>
      <c r="E117" t="s">
        <v>71</v>
      </c>
    </row>
    <row r="118" spans="1:5" x14ac:dyDescent="0.25">
      <c r="B118" s="365" t="s">
        <v>66</v>
      </c>
      <c r="C118" s="364" t="s">
        <v>5</v>
      </c>
      <c r="D118" s="364"/>
      <c r="E118" s="11">
        <f>ECSF!D9</f>
        <v>165498080.68999997</v>
      </c>
    </row>
    <row r="119" spans="1:5" x14ac:dyDescent="0.25">
      <c r="B119" s="365"/>
      <c r="C119" s="364" t="s">
        <v>7</v>
      </c>
      <c r="D119" s="364"/>
      <c r="E119" s="11">
        <f>ECSF!D11</f>
        <v>118554842.16</v>
      </c>
    </row>
    <row r="120" spans="1:5" x14ac:dyDescent="0.25">
      <c r="B120" s="365"/>
      <c r="C120" s="361" t="s">
        <v>9</v>
      </c>
      <c r="D120" s="361"/>
      <c r="E120" s="12">
        <f>ECSF!D13</f>
        <v>0</v>
      </c>
    </row>
    <row r="121" spans="1:5" x14ac:dyDescent="0.25">
      <c r="B121" s="365"/>
      <c r="C121" s="361" t="s">
        <v>11</v>
      </c>
      <c r="D121" s="361"/>
      <c r="E121" s="12">
        <f>ECSF!D14</f>
        <v>1857828.9399999976</v>
      </c>
    </row>
    <row r="122" spans="1:5" x14ac:dyDescent="0.25">
      <c r="B122" s="365"/>
      <c r="C122" s="361" t="s">
        <v>13</v>
      </c>
      <c r="D122" s="361"/>
      <c r="E122" s="12">
        <f>ECSF!D15</f>
        <v>116697013.22</v>
      </c>
    </row>
    <row r="123" spans="1:5" x14ac:dyDescent="0.25">
      <c r="B123" s="365"/>
      <c r="C123" s="361" t="s">
        <v>15</v>
      </c>
      <c r="D123" s="361"/>
      <c r="E123" s="12">
        <f>ECSF!D16</f>
        <v>0</v>
      </c>
    </row>
    <row r="124" spans="1:5" x14ac:dyDescent="0.25">
      <c r="B124" s="365"/>
      <c r="C124" s="361" t="s">
        <v>17</v>
      </c>
      <c r="D124" s="361"/>
      <c r="E124" s="12">
        <f>ECSF!D17</f>
        <v>0</v>
      </c>
    </row>
    <row r="125" spans="1:5" x14ac:dyDescent="0.25">
      <c r="B125" s="365"/>
      <c r="C125" s="361" t="s">
        <v>19</v>
      </c>
      <c r="D125" s="361"/>
      <c r="E125" s="12">
        <f>ECSF!D18</f>
        <v>0</v>
      </c>
    </row>
    <row r="126" spans="1:5" x14ac:dyDescent="0.25">
      <c r="B126" s="365"/>
      <c r="C126" s="361" t="s">
        <v>21</v>
      </c>
      <c r="D126" s="361"/>
      <c r="E126" s="12">
        <f>ECSF!D19</f>
        <v>0</v>
      </c>
    </row>
    <row r="127" spans="1:5" x14ac:dyDescent="0.25">
      <c r="B127" s="365"/>
      <c r="C127" s="364" t="s">
        <v>26</v>
      </c>
      <c r="D127" s="364"/>
      <c r="E127" s="11">
        <f>ECSF!D21</f>
        <v>46943238.529999971</v>
      </c>
    </row>
    <row r="128" spans="1:5" x14ac:dyDescent="0.25">
      <c r="B128" s="365"/>
      <c r="C128" s="361" t="s">
        <v>28</v>
      </c>
      <c r="D128" s="361"/>
      <c r="E128" s="12">
        <f>ECSF!D23</f>
        <v>0</v>
      </c>
    </row>
    <row r="129" spans="2:5" x14ac:dyDescent="0.25">
      <c r="B129" s="365"/>
      <c r="C129" s="361" t="s">
        <v>30</v>
      </c>
      <c r="D129" s="361"/>
      <c r="E129" s="12">
        <f>ECSF!D24</f>
        <v>0</v>
      </c>
    </row>
    <row r="130" spans="2:5" x14ac:dyDescent="0.25">
      <c r="B130" s="365"/>
      <c r="C130" s="361" t="s">
        <v>32</v>
      </c>
      <c r="D130" s="361"/>
      <c r="E130" s="12">
        <f>ECSF!D25</f>
        <v>0</v>
      </c>
    </row>
    <row r="131" spans="2:5" x14ac:dyDescent="0.25">
      <c r="B131" s="365"/>
      <c r="C131" s="361" t="s">
        <v>34</v>
      </c>
      <c r="D131" s="361"/>
      <c r="E131" s="12">
        <f>ECSF!D26</f>
        <v>29011432.849999905</v>
      </c>
    </row>
    <row r="132" spans="2:5" x14ac:dyDescent="0.25">
      <c r="B132" s="365"/>
      <c r="C132" s="361" t="s">
        <v>36</v>
      </c>
      <c r="D132" s="361"/>
      <c r="E132" s="12">
        <f>ECSF!D27</f>
        <v>0</v>
      </c>
    </row>
    <row r="133" spans="2:5" x14ac:dyDescent="0.25">
      <c r="B133" s="365"/>
      <c r="C133" s="361" t="s">
        <v>38</v>
      </c>
      <c r="D133" s="361"/>
      <c r="E133" s="12">
        <f>ECSF!D28</f>
        <v>17931805.680000067</v>
      </c>
    </row>
    <row r="134" spans="2:5" x14ac:dyDescent="0.25">
      <c r="B134" s="365"/>
      <c r="C134" s="361" t="s">
        <v>40</v>
      </c>
      <c r="D134" s="361"/>
      <c r="E134" s="12">
        <f>ECSF!D29</f>
        <v>0</v>
      </c>
    </row>
    <row r="135" spans="2:5" x14ac:dyDescent="0.25">
      <c r="B135" s="365"/>
      <c r="C135" s="361" t="s">
        <v>41</v>
      </c>
      <c r="D135" s="361"/>
      <c r="E135" s="12">
        <f>ECSF!D30</f>
        <v>0</v>
      </c>
    </row>
    <row r="136" spans="2:5" x14ac:dyDescent="0.25">
      <c r="B136" s="365"/>
      <c r="C136" s="361" t="s">
        <v>43</v>
      </c>
      <c r="D136" s="361"/>
      <c r="E136" s="12">
        <f>ECSF!D31</f>
        <v>0</v>
      </c>
    </row>
    <row r="137" spans="2:5" x14ac:dyDescent="0.25">
      <c r="B137" s="365"/>
      <c r="C137" s="364" t="s">
        <v>6</v>
      </c>
      <c r="D137" s="364"/>
      <c r="E137" s="11">
        <f>ECSF!D33</f>
        <v>15370394.129999995</v>
      </c>
    </row>
    <row r="138" spans="2:5" x14ac:dyDescent="0.25">
      <c r="B138" s="365"/>
      <c r="C138" s="364" t="s">
        <v>8</v>
      </c>
      <c r="D138" s="364"/>
      <c r="E138" s="11">
        <f>ECSF!D35</f>
        <v>15370394.129999995</v>
      </c>
    </row>
    <row r="139" spans="2:5" x14ac:dyDescent="0.25">
      <c r="B139" s="365"/>
      <c r="C139" s="361" t="s">
        <v>10</v>
      </c>
      <c r="D139" s="361"/>
      <c r="E139" s="12">
        <f>ECSF!D37</f>
        <v>0</v>
      </c>
    </row>
    <row r="140" spans="2:5" x14ac:dyDescent="0.25">
      <c r="B140" s="365"/>
      <c r="C140" s="361" t="s">
        <v>12</v>
      </c>
      <c r="D140" s="361"/>
      <c r="E140" s="12">
        <f>ECSF!D38</f>
        <v>0</v>
      </c>
    </row>
    <row r="141" spans="2:5" x14ac:dyDescent="0.25">
      <c r="B141" s="365"/>
      <c r="C141" s="361" t="s">
        <v>14</v>
      </c>
      <c r="D141" s="361"/>
      <c r="E141" s="12">
        <f>ECSF!D39</f>
        <v>4962632.6599999964</v>
      </c>
    </row>
    <row r="142" spans="2:5" x14ac:dyDescent="0.25">
      <c r="B142" s="365"/>
      <c r="C142" s="361" t="s">
        <v>16</v>
      </c>
      <c r="D142" s="361"/>
      <c r="E142" s="12">
        <f>ECSF!D40</f>
        <v>0</v>
      </c>
    </row>
    <row r="143" spans="2:5" x14ac:dyDescent="0.25">
      <c r="B143" s="365"/>
      <c r="C143" s="361" t="s">
        <v>18</v>
      </c>
      <c r="D143" s="361"/>
      <c r="E143" s="12">
        <f>ECSF!D41</f>
        <v>0</v>
      </c>
    </row>
    <row r="144" spans="2:5" x14ac:dyDescent="0.25">
      <c r="B144" s="365"/>
      <c r="C144" s="361" t="s">
        <v>20</v>
      </c>
      <c r="D144" s="361"/>
      <c r="E144" s="12">
        <f>ECSF!D42</f>
        <v>10407761.469999999</v>
      </c>
    </row>
    <row r="145" spans="2:5" x14ac:dyDescent="0.25">
      <c r="B145" s="365"/>
      <c r="C145" s="361" t="s">
        <v>22</v>
      </c>
      <c r="D145" s="361"/>
      <c r="E145" s="12">
        <f>ECSF!D43</f>
        <v>0</v>
      </c>
    </row>
    <row r="146" spans="2:5" x14ac:dyDescent="0.25">
      <c r="B146" s="365"/>
      <c r="C146" s="361" t="s">
        <v>23</v>
      </c>
      <c r="D146" s="361"/>
      <c r="E146" s="12">
        <f>ECSF!D44</f>
        <v>0</v>
      </c>
    </row>
    <row r="147" spans="2:5" x14ac:dyDescent="0.25">
      <c r="B147" s="365"/>
      <c r="C147" s="367" t="s">
        <v>27</v>
      </c>
      <c r="D147" s="367"/>
      <c r="E147" s="11">
        <f>ECSF!D46</f>
        <v>0</v>
      </c>
    </row>
    <row r="148" spans="2:5" x14ac:dyDescent="0.25">
      <c r="B148" s="365"/>
      <c r="C148" s="361" t="s">
        <v>29</v>
      </c>
      <c r="D148" s="361"/>
      <c r="E148" s="12">
        <f>ECSF!D48</f>
        <v>0</v>
      </c>
    </row>
    <row r="149" spans="2:5" x14ac:dyDescent="0.25">
      <c r="B149" s="365"/>
      <c r="C149" s="361" t="s">
        <v>31</v>
      </c>
      <c r="D149" s="361"/>
      <c r="E149" s="12">
        <f>ECSF!D49</f>
        <v>0</v>
      </c>
    </row>
    <row r="150" spans="2:5" x14ac:dyDescent="0.25">
      <c r="B150" s="365"/>
      <c r="C150" s="361" t="s">
        <v>33</v>
      </c>
      <c r="D150" s="361"/>
      <c r="E150" s="12">
        <f>ECSF!D50</f>
        <v>0</v>
      </c>
    </row>
    <row r="151" spans="2:5" x14ac:dyDescent="0.25">
      <c r="B151" s="365"/>
      <c r="C151" s="361" t="s">
        <v>35</v>
      </c>
      <c r="D151" s="361"/>
      <c r="E151" s="12">
        <f>ECSF!D51</f>
        <v>0</v>
      </c>
    </row>
    <row r="152" spans="2:5" x14ac:dyDescent="0.25">
      <c r="B152" s="365"/>
      <c r="C152" s="361" t="s">
        <v>37</v>
      </c>
      <c r="D152" s="361"/>
      <c r="E152" s="12">
        <f>ECSF!D52</f>
        <v>0</v>
      </c>
    </row>
    <row r="153" spans="2:5" x14ac:dyDescent="0.25">
      <c r="B153" s="365"/>
      <c r="C153" s="361" t="s">
        <v>39</v>
      </c>
      <c r="D153" s="361"/>
      <c r="E153" s="12">
        <f>ECSF!D53</f>
        <v>0</v>
      </c>
    </row>
    <row r="154" spans="2:5" x14ac:dyDescent="0.25">
      <c r="B154" s="365"/>
      <c r="C154" s="364" t="s">
        <v>46</v>
      </c>
      <c r="D154" s="364"/>
      <c r="E154" s="11">
        <f>ECSF!D55</f>
        <v>3286678352.9700003</v>
      </c>
    </row>
    <row r="155" spans="2:5" x14ac:dyDescent="0.25">
      <c r="B155" s="365"/>
      <c r="C155" s="364" t="s">
        <v>48</v>
      </c>
      <c r="D155" s="364"/>
      <c r="E155" s="11">
        <f>ECSF!D57</f>
        <v>322746939.32999998</v>
      </c>
    </row>
    <row r="156" spans="2:5" x14ac:dyDescent="0.25">
      <c r="B156" s="365"/>
      <c r="C156" s="361" t="s">
        <v>49</v>
      </c>
      <c r="D156" s="361"/>
      <c r="E156" s="12">
        <f>ECSF!D59</f>
        <v>0</v>
      </c>
    </row>
    <row r="157" spans="2:5" x14ac:dyDescent="0.25">
      <c r="B157" s="365"/>
      <c r="C157" s="361" t="s">
        <v>50</v>
      </c>
      <c r="D157" s="361"/>
      <c r="E157" s="12">
        <f>ECSF!D60</f>
        <v>322746939.32999998</v>
      </c>
    </row>
    <row r="158" spans="2:5" x14ac:dyDescent="0.25">
      <c r="B158" s="365"/>
      <c r="C158" s="361" t="s">
        <v>51</v>
      </c>
      <c r="D158" s="361"/>
      <c r="E158" s="12">
        <f>ECSF!D61</f>
        <v>0</v>
      </c>
    </row>
    <row r="159" spans="2:5" x14ac:dyDescent="0.25">
      <c r="B159" s="365"/>
      <c r="C159" s="364" t="s">
        <v>52</v>
      </c>
      <c r="D159" s="364"/>
      <c r="E159" s="11">
        <f>ECSF!D63</f>
        <v>2963931413.6400003</v>
      </c>
    </row>
    <row r="160" spans="2:5" x14ac:dyDescent="0.25">
      <c r="B160" s="365"/>
      <c r="C160" s="361" t="s">
        <v>53</v>
      </c>
      <c r="D160" s="361"/>
      <c r="E160" s="12">
        <f>ECSF!D65</f>
        <v>870581386.90999985</v>
      </c>
    </row>
    <row r="161" spans="2:5" x14ac:dyDescent="0.25">
      <c r="B161" s="365"/>
      <c r="C161" s="361" t="s">
        <v>54</v>
      </c>
      <c r="D161" s="361"/>
      <c r="E161" s="12">
        <f>ECSF!D66</f>
        <v>1623205638.2100005</v>
      </c>
    </row>
    <row r="162" spans="2:5" x14ac:dyDescent="0.25">
      <c r="B162" s="365"/>
      <c r="C162" s="361" t="s">
        <v>55</v>
      </c>
      <c r="D162" s="361"/>
      <c r="E162" s="12">
        <f>ECSF!D67</f>
        <v>470144388.51999998</v>
      </c>
    </row>
    <row r="163" spans="2:5" x14ac:dyDescent="0.25">
      <c r="B163" s="365"/>
      <c r="C163" s="361" t="s">
        <v>56</v>
      </c>
      <c r="D163" s="361"/>
      <c r="E163" s="12">
        <f>ECSF!D68</f>
        <v>0</v>
      </c>
    </row>
    <row r="164" spans="2:5" x14ac:dyDescent="0.25">
      <c r="B164" s="365"/>
      <c r="C164" s="361" t="s">
        <v>57</v>
      </c>
      <c r="D164" s="361"/>
      <c r="E164" s="12">
        <f>ECSF!D69</f>
        <v>0</v>
      </c>
    </row>
    <row r="165" spans="2:5" x14ac:dyDescent="0.25">
      <c r="B165" s="365"/>
      <c r="C165" s="364" t="s">
        <v>58</v>
      </c>
      <c r="D165" s="364"/>
      <c r="E165" s="11">
        <f>ECSF!D71</f>
        <v>0</v>
      </c>
    </row>
    <row r="166" spans="2:5" x14ac:dyDescent="0.25">
      <c r="B166" s="365"/>
      <c r="C166" s="361" t="s">
        <v>59</v>
      </c>
      <c r="D166" s="361"/>
      <c r="E166" s="12">
        <f>ECSF!D73</f>
        <v>0</v>
      </c>
    </row>
    <row r="167" spans="2:5" ht="15" customHeight="1" thickBot="1" x14ac:dyDescent="0.3">
      <c r="B167" s="366"/>
      <c r="C167" s="361" t="s">
        <v>60</v>
      </c>
      <c r="D167" s="361"/>
      <c r="E167" s="12">
        <f>ECSF!D74</f>
        <v>0</v>
      </c>
    </row>
    <row r="168" spans="2:5" x14ac:dyDescent="0.25">
      <c r="B168" s="365" t="s">
        <v>67</v>
      </c>
      <c r="C168" s="364" t="s">
        <v>5</v>
      </c>
      <c r="D168" s="364"/>
      <c r="E168" s="11">
        <f>ECSF!E9</f>
        <v>2983295078.8000002</v>
      </c>
    </row>
    <row r="169" spans="2:5" ht="15" customHeight="1" x14ac:dyDescent="0.25">
      <c r="B169" s="365"/>
      <c r="C169" s="364" t="s">
        <v>7</v>
      </c>
      <c r="D169" s="364"/>
      <c r="E169" s="11">
        <f>ECSF!E11</f>
        <v>653422785.98000002</v>
      </c>
    </row>
    <row r="170" spans="2:5" ht="15" customHeight="1" x14ac:dyDescent="0.25">
      <c r="B170" s="365"/>
      <c r="C170" s="361" t="s">
        <v>9</v>
      </c>
      <c r="D170" s="361"/>
      <c r="E170" s="12">
        <f>ECSF!E13</f>
        <v>653422785.98000002</v>
      </c>
    </row>
    <row r="171" spans="2:5" ht="15" customHeight="1" x14ac:dyDescent="0.25">
      <c r="B171" s="365"/>
      <c r="C171" s="361" t="s">
        <v>11</v>
      </c>
      <c r="D171" s="361"/>
      <c r="E171" s="12">
        <f>ECSF!E14</f>
        <v>0</v>
      </c>
    </row>
    <row r="172" spans="2:5" x14ac:dyDescent="0.25">
      <c r="B172" s="365"/>
      <c r="C172" s="361" t="s">
        <v>13</v>
      </c>
      <c r="D172" s="361"/>
      <c r="E172" s="12">
        <f>ECSF!E15</f>
        <v>0</v>
      </c>
    </row>
    <row r="173" spans="2:5" x14ac:dyDescent="0.25">
      <c r="B173" s="365"/>
      <c r="C173" s="361" t="s">
        <v>15</v>
      </c>
      <c r="D173" s="361"/>
      <c r="E173" s="12">
        <f>ECSF!E16</f>
        <v>0</v>
      </c>
    </row>
    <row r="174" spans="2:5" ht="15" customHeight="1" x14ac:dyDescent="0.25">
      <c r="B174" s="365"/>
      <c r="C174" s="361" t="s">
        <v>17</v>
      </c>
      <c r="D174" s="361"/>
      <c r="E174" s="12">
        <f>ECSF!E17</f>
        <v>0</v>
      </c>
    </row>
    <row r="175" spans="2:5" ht="15" customHeight="1" x14ac:dyDescent="0.25">
      <c r="B175" s="365"/>
      <c r="C175" s="361" t="s">
        <v>19</v>
      </c>
      <c r="D175" s="361"/>
      <c r="E175" s="12">
        <f>ECSF!E18</f>
        <v>0</v>
      </c>
    </row>
    <row r="176" spans="2:5" x14ac:dyDescent="0.25">
      <c r="B176" s="365"/>
      <c r="C176" s="361" t="s">
        <v>21</v>
      </c>
      <c r="D176" s="361"/>
      <c r="E176" s="12">
        <f>ECSF!E19</f>
        <v>0</v>
      </c>
    </row>
    <row r="177" spans="2:5" ht="15" customHeight="1" x14ac:dyDescent="0.25">
      <c r="B177" s="365"/>
      <c r="C177" s="364" t="s">
        <v>26</v>
      </c>
      <c r="D177" s="364"/>
      <c r="E177" s="11">
        <f>ECSF!E21</f>
        <v>2329872292.8200002</v>
      </c>
    </row>
    <row r="178" spans="2:5" x14ac:dyDescent="0.25">
      <c r="B178" s="365"/>
      <c r="C178" s="361" t="s">
        <v>28</v>
      </c>
      <c r="D178" s="361"/>
      <c r="E178" s="12">
        <f>ECSF!E23</f>
        <v>0</v>
      </c>
    </row>
    <row r="179" spans="2:5" ht="15" customHeight="1" x14ac:dyDescent="0.25">
      <c r="B179" s="365"/>
      <c r="C179" s="361" t="s">
        <v>30</v>
      </c>
      <c r="D179" s="361"/>
      <c r="E179" s="12">
        <f>ECSF!E24</f>
        <v>23903488.00999999</v>
      </c>
    </row>
    <row r="180" spans="2:5" ht="15" customHeight="1" x14ac:dyDescent="0.25">
      <c r="B180" s="365"/>
      <c r="C180" s="361" t="s">
        <v>32</v>
      </c>
      <c r="D180" s="361"/>
      <c r="E180" s="12">
        <f>ECSF!E25</f>
        <v>2302433276.1599998</v>
      </c>
    </row>
    <row r="181" spans="2:5" ht="15" customHeight="1" x14ac:dyDescent="0.25">
      <c r="B181" s="365"/>
      <c r="C181" s="361" t="s">
        <v>34</v>
      </c>
      <c r="D181" s="361"/>
      <c r="E181" s="12">
        <f>ECSF!E26</f>
        <v>0</v>
      </c>
    </row>
    <row r="182" spans="2:5" ht="15" customHeight="1" x14ac:dyDescent="0.25">
      <c r="B182" s="365"/>
      <c r="C182" s="361" t="s">
        <v>36</v>
      </c>
      <c r="D182" s="361"/>
      <c r="E182" s="12">
        <f>ECSF!E27</f>
        <v>3535528.6499999985</v>
      </c>
    </row>
    <row r="183" spans="2:5" ht="15" customHeight="1" x14ac:dyDescent="0.25">
      <c r="B183" s="365"/>
      <c r="C183" s="361" t="s">
        <v>38</v>
      </c>
      <c r="D183" s="361"/>
      <c r="E183" s="12">
        <f>ECSF!E28</f>
        <v>0</v>
      </c>
    </row>
    <row r="184" spans="2:5" ht="15" customHeight="1" x14ac:dyDescent="0.25">
      <c r="B184" s="365"/>
      <c r="C184" s="361" t="s">
        <v>40</v>
      </c>
      <c r="D184" s="361"/>
      <c r="E184" s="12">
        <f>ECSF!E29</f>
        <v>0</v>
      </c>
    </row>
    <row r="185" spans="2:5" ht="15" customHeight="1" x14ac:dyDescent="0.25">
      <c r="B185" s="365"/>
      <c r="C185" s="361" t="s">
        <v>41</v>
      </c>
      <c r="D185" s="361"/>
      <c r="E185" s="12">
        <f>ECSF!E30</f>
        <v>0</v>
      </c>
    </row>
    <row r="186" spans="2:5" ht="15" customHeight="1" x14ac:dyDescent="0.25">
      <c r="B186" s="365"/>
      <c r="C186" s="361" t="s">
        <v>43</v>
      </c>
      <c r="D186" s="361"/>
      <c r="E186" s="12">
        <f>ECSF!E31</f>
        <v>0</v>
      </c>
    </row>
    <row r="187" spans="2:5" ht="15" customHeight="1" x14ac:dyDescent="0.25">
      <c r="B187" s="365"/>
      <c r="C187" s="364" t="s">
        <v>6</v>
      </c>
      <c r="D187" s="364"/>
      <c r="E187" s="11">
        <f>ECSF!E33</f>
        <v>401120019.22000009</v>
      </c>
    </row>
    <row r="188" spans="2:5" x14ac:dyDescent="0.25">
      <c r="B188" s="365"/>
      <c r="C188" s="364" t="s">
        <v>8</v>
      </c>
      <c r="D188" s="364"/>
      <c r="E188" s="11">
        <f>ECSF!E35</f>
        <v>363889029.53000003</v>
      </c>
    </row>
    <row r="189" spans="2:5" x14ac:dyDescent="0.25">
      <c r="B189" s="365"/>
      <c r="C189" s="361" t="s">
        <v>10</v>
      </c>
      <c r="D189" s="361"/>
      <c r="E189" s="12">
        <f>ECSF!E37</f>
        <v>357897754.22000003</v>
      </c>
    </row>
    <row r="190" spans="2:5" x14ac:dyDescent="0.25">
      <c r="B190" s="365"/>
      <c r="C190" s="361" t="s">
        <v>12</v>
      </c>
      <c r="D190" s="361"/>
      <c r="E190" s="12">
        <f>ECSF!E38</f>
        <v>0</v>
      </c>
    </row>
    <row r="191" spans="2:5" ht="15" customHeight="1" x14ac:dyDescent="0.25">
      <c r="B191" s="365"/>
      <c r="C191" s="361" t="s">
        <v>14</v>
      </c>
      <c r="D191" s="361"/>
      <c r="E191" s="12">
        <f>ECSF!E39</f>
        <v>0</v>
      </c>
    </row>
    <row r="192" spans="2:5" x14ac:dyDescent="0.25">
      <c r="B192" s="365"/>
      <c r="C192" s="361" t="s">
        <v>16</v>
      </c>
      <c r="D192" s="361"/>
      <c r="E192" s="12">
        <f>ECSF!E40</f>
        <v>0</v>
      </c>
    </row>
    <row r="193" spans="2:5" ht="15" customHeight="1" x14ac:dyDescent="0.25">
      <c r="B193" s="365"/>
      <c r="C193" s="361" t="s">
        <v>18</v>
      </c>
      <c r="D193" s="361"/>
      <c r="E193" s="12">
        <f>ECSF!E41</f>
        <v>5991275.3099999996</v>
      </c>
    </row>
    <row r="194" spans="2:5" ht="15" customHeight="1" x14ac:dyDescent="0.25">
      <c r="B194" s="365"/>
      <c r="C194" s="361" t="s">
        <v>20</v>
      </c>
      <c r="D194" s="361"/>
      <c r="E194" s="12">
        <f>ECSF!E42</f>
        <v>0</v>
      </c>
    </row>
    <row r="195" spans="2:5" ht="15" customHeight="1" x14ac:dyDescent="0.25">
      <c r="B195" s="365"/>
      <c r="C195" s="361" t="s">
        <v>22</v>
      </c>
      <c r="D195" s="361"/>
      <c r="E195" s="12">
        <f>ECSF!E43</f>
        <v>0</v>
      </c>
    </row>
    <row r="196" spans="2:5" ht="15" customHeight="1" x14ac:dyDescent="0.25">
      <c r="B196" s="365"/>
      <c r="C196" s="361" t="s">
        <v>23</v>
      </c>
      <c r="D196" s="361"/>
      <c r="E196" s="12">
        <f>ECSF!E44</f>
        <v>0</v>
      </c>
    </row>
    <row r="197" spans="2:5" ht="15" customHeight="1" x14ac:dyDescent="0.25">
      <c r="B197" s="365"/>
      <c r="C197" s="367" t="s">
        <v>27</v>
      </c>
      <c r="D197" s="367"/>
      <c r="E197" s="11">
        <f>ECSF!E46</f>
        <v>37230989.690000057</v>
      </c>
    </row>
    <row r="198" spans="2:5" ht="15" customHeight="1" x14ac:dyDescent="0.25">
      <c r="B198" s="365"/>
      <c r="C198" s="361" t="s">
        <v>29</v>
      </c>
      <c r="D198" s="361"/>
      <c r="E198" s="12">
        <f>ECSF!E48</f>
        <v>0</v>
      </c>
    </row>
    <row r="199" spans="2:5" ht="15" customHeight="1" x14ac:dyDescent="0.25">
      <c r="B199" s="365"/>
      <c r="C199" s="361" t="s">
        <v>31</v>
      </c>
      <c r="D199" s="361"/>
      <c r="E199" s="12">
        <f>ECSF!E49</f>
        <v>0</v>
      </c>
    </row>
    <row r="200" spans="2:5" ht="15" customHeight="1" x14ac:dyDescent="0.25">
      <c r="B200" s="365"/>
      <c r="C200" s="361" t="s">
        <v>33</v>
      </c>
      <c r="D200" s="361"/>
      <c r="E200" s="12">
        <f>ECSF!E50</f>
        <v>37230989.690000057</v>
      </c>
    </row>
    <row r="201" spans="2:5" x14ac:dyDescent="0.25">
      <c r="B201" s="365"/>
      <c r="C201" s="361" t="s">
        <v>35</v>
      </c>
      <c r="D201" s="361"/>
      <c r="E201" s="12">
        <f>ECSF!E51</f>
        <v>0</v>
      </c>
    </row>
    <row r="202" spans="2:5" ht="15" customHeight="1" x14ac:dyDescent="0.25">
      <c r="B202" s="365"/>
      <c r="C202" s="361" t="s">
        <v>37</v>
      </c>
      <c r="D202" s="361"/>
      <c r="E202" s="12">
        <f>ECSF!E52</f>
        <v>0</v>
      </c>
    </row>
    <row r="203" spans="2:5" x14ac:dyDescent="0.25">
      <c r="B203" s="365"/>
      <c r="C203" s="361" t="s">
        <v>39</v>
      </c>
      <c r="D203" s="361"/>
      <c r="E203" s="12">
        <f>ECSF!E53</f>
        <v>0</v>
      </c>
    </row>
    <row r="204" spans="2:5" ht="15" customHeight="1" x14ac:dyDescent="0.25">
      <c r="B204" s="365"/>
      <c r="C204" s="364" t="s">
        <v>46</v>
      </c>
      <c r="D204" s="364"/>
      <c r="E204" s="11">
        <f>ECSF!E55</f>
        <v>83131729.769999981</v>
      </c>
    </row>
    <row r="205" spans="2:5" ht="15" customHeight="1" x14ac:dyDescent="0.25">
      <c r="B205" s="365"/>
      <c r="C205" s="364" t="s">
        <v>48</v>
      </c>
      <c r="D205" s="364"/>
      <c r="E205" s="11">
        <f>ECSF!E57</f>
        <v>83131729.769999981</v>
      </c>
    </row>
    <row r="206" spans="2:5" ht="15" customHeight="1" x14ac:dyDescent="0.25">
      <c r="B206" s="365"/>
      <c r="C206" s="361" t="s">
        <v>49</v>
      </c>
      <c r="D206" s="361"/>
      <c r="E206" s="12">
        <f>ECSF!E59</f>
        <v>83131729.769999981</v>
      </c>
    </row>
    <row r="207" spans="2:5" ht="15" customHeight="1" x14ac:dyDescent="0.25">
      <c r="B207" s="365"/>
      <c r="C207" s="361" t="s">
        <v>50</v>
      </c>
      <c r="D207" s="361"/>
      <c r="E207" s="12">
        <f>ECSF!E60</f>
        <v>0</v>
      </c>
    </row>
    <row r="208" spans="2:5" ht="15" customHeight="1" x14ac:dyDescent="0.25">
      <c r="B208" s="365"/>
      <c r="C208" s="361" t="s">
        <v>51</v>
      </c>
      <c r="D208" s="361"/>
      <c r="E208" s="12">
        <f>ECSF!E61</f>
        <v>0</v>
      </c>
    </row>
    <row r="209" spans="2:5" ht="15" customHeight="1" x14ac:dyDescent="0.25">
      <c r="B209" s="365"/>
      <c r="C209" s="364" t="s">
        <v>52</v>
      </c>
      <c r="D209" s="364"/>
      <c r="E209" s="11">
        <f>ECSF!E63</f>
        <v>0</v>
      </c>
    </row>
    <row r="210" spans="2:5" x14ac:dyDescent="0.25">
      <c r="B210" s="365"/>
      <c r="C210" s="361" t="s">
        <v>53</v>
      </c>
      <c r="D210" s="361"/>
      <c r="E210" s="12">
        <f>ECSF!E65</f>
        <v>0</v>
      </c>
    </row>
    <row r="211" spans="2:5" ht="15" customHeight="1" x14ac:dyDescent="0.25">
      <c r="B211" s="365"/>
      <c r="C211" s="361" t="s">
        <v>54</v>
      </c>
      <c r="D211" s="361"/>
      <c r="E211" s="12">
        <f>ECSF!E66</f>
        <v>0</v>
      </c>
    </row>
    <row r="212" spans="2:5" x14ac:dyDescent="0.25">
      <c r="B212" s="365"/>
      <c r="C212" s="361" t="s">
        <v>55</v>
      </c>
      <c r="D212" s="361"/>
      <c r="E212" s="12">
        <f>ECSF!E67</f>
        <v>0</v>
      </c>
    </row>
    <row r="213" spans="2:5" ht="15" customHeight="1" x14ac:dyDescent="0.25">
      <c r="B213" s="365"/>
      <c r="C213" s="361" t="s">
        <v>56</v>
      </c>
      <c r="D213" s="361"/>
      <c r="E213" s="12">
        <f>ECSF!E68</f>
        <v>0</v>
      </c>
    </row>
    <row r="214" spans="2:5" x14ac:dyDescent="0.25">
      <c r="B214" s="365"/>
      <c r="C214" s="361" t="s">
        <v>57</v>
      </c>
      <c r="D214" s="361"/>
      <c r="E214" s="12">
        <f>ECSF!E69</f>
        <v>0</v>
      </c>
    </row>
    <row r="215" spans="2:5" x14ac:dyDescent="0.25">
      <c r="B215" s="365"/>
      <c r="C215" s="364" t="s">
        <v>58</v>
      </c>
      <c r="D215" s="364"/>
      <c r="E215" s="11">
        <f>ECSF!E71</f>
        <v>0</v>
      </c>
    </row>
    <row r="216" spans="2:5" x14ac:dyDescent="0.25">
      <c r="B216" s="365"/>
      <c r="C216" s="361" t="s">
        <v>59</v>
      </c>
      <c r="D216" s="361"/>
      <c r="E216" s="12">
        <f>ECSF!E73</f>
        <v>0</v>
      </c>
    </row>
    <row r="217" spans="2:5" ht="15.75" thickBot="1" x14ac:dyDescent="0.3">
      <c r="B217" s="366"/>
      <c r="C217" s="361" t="s">
        <v>60</v>
      </c>
      <c r="D217" s="361"/>
      <c r="E217" s="12">
        <f>ECSF!E74</f>
        <v>0</v>
      </c>
    </row>
    <row r="218" spans="2:5" x14ac:dyDescent="0.25">
      <c r="C218" s="369" t="s">
        <v>74</v>
      </c>
      <c r="D218" s="5" t="s">
        <v>63</v>
      </c>
      <c r="E218" s="15">
        <f>ECSF!B82</f>
        <v>0</v>
      </c>
    </row>
    <row r="219" spans="2:5" x14ac:dyDescent="0.25">
      <c r="C219" s="370"/>
      <c r="D219" s="5" t="s">
        <v>64</v>
      </c>
      <c r="E219" s="15">
        <f>ECSF!B83</f>
        <v>0</v>
      </c>
    </row>
    <row r="220" spans="2:5" x14ac:dyDescent="0.25">
      <c r="C220" s="370" t="s">
        <v>73</v>
      </c>
      <c r="D220" s="5" t="s">
        <v>63</v>
      </c>
      <c r="E220" s="15">
        <f>ECSF!D82</f>
        <v>0</v>
      </c>
    </row>
    <row r="221" spans="2:5" x14ac:dyDescent="0.25">
      <c r="C221" s="370"/>
      <c r="D221" s="5" t="s">
        <v>64</v>
      </c>
      <c r="E221" s="15">
        <f>ECSF!D83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H22" sqref="H22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93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0" width="11.42578125" style="16"/>
    <col min="11" max="11" width="11.42578125" style="133"/>
    <col min="12" max="13" width="16.85546875" style="16" bestFit="1" customWidth="1"/>
    <col min="14" max="16384" width="11.42578125" style="16"/>
  </cols>
  <sheetData>
    <row r="1" spans="1:14" s="23" customFormat="1" x14ac:dyDescent="0.2">
      <c r="A1" s="341"/>
      <c r="B1" s="341"/>
      <c r="C1" s="341"/>
      <c r="D1" s="341"/>
      <c r="E1" s="341"/>
      <c r="F1" s="341"/>
      <c r="G1" s="341"/>
      <c r="H1" s="341"/>
      <c r="I1" s="341"/>
      <c r="J1" s="61"/>
      <c r="K1" s="314"/>
    </row>
    <row r="2" spans="1:14" s="23" customFormat="1" ht="14.1" customHeight="1" x14ac:dyDescent="0.2">
      <c r="A2" s="349" t="s">
        <v>233</v>
      </c>
      <c r="B2" s="349"/>
      <c r="C2" s="349"/>
      <c r="D2" s="349"/>
      <c r="E2" s="349"/>
      <c r="F2" s="349"/>
      <c r="G2" s="349"/>
      <c r="H2" s="349"/>
      <c r="I2" s="349"/>
      <c r="J2" s="16"/>
      <c r="K2" s="133"/>
    </row>
    <row r="3" spans="1:14" s="23" customFormat="1" ht="14.1" customHeight="1" x14ac:dyDescent="0.2">
      <c r="A3" s="350" t="s">
        <v>131</v>
      </c>
      <c r="B3" s="350"/>
      <c r="C3" s="350"/>
      <c r="D3" s="350"/>
      <c r="E3" s="350"/>
      <c r="F3" s="350"/>
      <c r="G3" s="350"/>
      <c r="H3" s="350"/>
      <c r="I3" s="350"/>
      <c r="J3" s="16"/>
      <c r="K3" s="133"/>
    </row>
    <row r="4" spans="1:14" s="23" customFormat="1" ht="14.1" customHeight="1" x14ac:dyDescent="0.2">
      <c r="A4" s="350" t="s">
        <v>245</v>
      </c>
      <c r="B4" s="350"/>
      <c r="C4" s="350"/>
      <c r="D4" s="350"/>
      <c r="E4" s="350"/>
      <c r="F4" s="350"/>
      <c r="G4" s="350"/>
      <c r="H4" s="350"/>
      <c r="I4" s="350"/>
      <c r="J4" s="16"/>
      <c r="K4" s="133"/>
    </row>
    <row r="5" spans="1:14" s="23" customFormat="1" ht="8.25" customHeight="1" x14ac:dyDescent="0.2">
      <c r="A5" s="372"/>
      <c r="B5" s="372"/>
      <c r="C5" s="372"/>
      <c r="D5" s="372"/>
      <c r="E5" s="372"/>
      <c r="F5" s="372"/>
      <c r="G5" s="372"/>
      <c r="H5" s="372"/>
      <c r="I5" s="372"/>
      <c r="K5" s="53"/>
    </row>
    <row r="6" spans="1:14" s="80" customFormat="1" x14ac:dyDescent="0.2">
      <c r="A6" s="76"/>
      <c r="B6" s="373" t="s">
        <v>75</v>
      </c>
      <c r="C6" s="373"/>
      <c r="D6" s="77" t="s">
        <v>132</v>
      </c>
      <c r="E6" s="77" t="s">
        <v>133</v>
      </c>
      <c r="F6" s="78" t="s">
        <v>134</v>
      </c>
      <c r="G6" s="78" t="s">
        <v>135</v>
      </c>
      <c r="H6" s="78" t="s">
        <v>136</v>
      </c>
      <c r="I6" s="79"/>
      <c r="K6" s="315"/>
    </row>
    <row r="7" spans="1:14" s="80" customFormat="1" x14ac:dyDescent="0.2">
      <c r="A7" s="81"/>
      <c r="B7" s="374"/>
      <c r="C7" s="374"/>
      <c r="D7" s="82">
        <v>1</v>
      </c>
      <c r="E7" s="82">
        <v>2</v>
      </c>
      <c r="F7" s="83">
        <v>3</v>
      </c>
      <c r="G7" s="83" t="s">
        <v>137</v>
      </c>
      <c r="H7" s="83" t="s">
        <v>138</v>
      </c>
      <c r="I7" s="84"/>
      <c r="K7" s="315"/>
    </row>
    <row r="8" spans="1:14" s="23" customFormat="1" ht="3" customHeight="1" x14ac:dyDescent="0.2">
      <c r="A8" s="375"/>
      <c r="B8" s="372"/>
      <c r="C8" s="372"/>
      <c r="D8" s="372"/>
      <c r="E8" s="372"/>
      <c r="F8" s="372"/>
      <c r="G8" s="372"/>
      <c r="H8" s="372"/>
      <c r="I8" s="376"/>
      <c r="K8" s="53"/>
    </row>
    <row r="9" spans="1:14" s="23" customFormat="1" ht="3" customHeight="1" x14ac:dyDescent="0.2">
      <c r="A9" s="377"/>
      <c r="B9" s="378"/>
      <c r="C9" s="378"/>
      <c r="D9" s="378"/>
      <c r="E9" s="378"/>
      <c r="F9" s="378"/>
      <c r="G9" s="378"/>
      <c r="H9" s="378"/>
      <c r="I9" s="379"/>
      <c r="J9" s="16"/>
      <c r="K9" s="133"/>
    </row>
    <row r="10" spans="1:14" s="23" customFormat="1" x14ac:dyDescent="0.2">
      <c r="A10" s="43"/>
      <c r="B10" s="380" t="s">
        <v>5</v>
      </c>
      <c r="C10" s="380"/>
      <c r="D10" s="316">
        <f>+D12+D22</f>
        <v>11106824578.16</v>
      </c>
      <c r="E10" s="316">
        <f>+E12+E22</f>
        <v>1090146178054.6401</v>
      </c>
      <c r="F10" s="316">
        <f>+F12+F22</f>
        <v>1087328381056.5299</v>
      </c>
      <c r="G10" s="316">
        <f>+G12+G22</f>
        <v>13924621576.270245</v>
      </c>
      <c r="H10" s="316">
        <f>+H12+H22</f>
        <v>2817796998.1102452</v>
      </c>
      <c r="I10" s="200"/>
      <c r="J10" s="16"/>
      <c r="K10" s="133"/>
    </row>
    <row r="11" spans="1:14" s="23" customFormat="1" ht="5.0999999999999996" customHeight="1" x14ac:dyDescent="0.2">
      <c r="A11" s="43"/>
      <c r="B11" s="321"/>
      <c r="C11" s="321"/>
      <c r="D11" s="316"/>
      <c r="E11" s="316"/>
      <c r="F11" s="316"/>
      <c r="G11" s="316"/>
      <c r="H11" s="316"/>
      <c r="I11" s="200"/>
      <c r="J11" s="16"/>
      <c r="K11" s="133"/>
    </row>
    <row r="12" spans="1:14" s="23" customFormat="1" x14ac:dyDescent="0.2">
      <c r="A12" s="85"/>
      <c r="B12" s="381" t="s">
        <v>7</v>
      </c>
      <c r="C12" s="381"/>
      <c r="D12" s="317">
        <f>SUM(D14:D20)</f>
        <v>1366584738.4299998</v>
      </c>
      <c r="E12" s="317">
        <f>SUM(E14:E20)</f>
        <v>1085354025196.8501</v>
      </c>
      <c r="F12" s="317">
        <f>SUM(F14:F20)</f>
        <v>1084819157253.0299</v>
      </c>
      <c r="G12" s="317">
        <f>D12+E12-F12</f>
        <v>1901452682.2502441</v>
      </c>
      <c r="H12" s="317">
        <f>G12-D12</f>
        <v>534867943.82024431</v>
      </c>
      <c r="I12" s="201"/>
      <c r="J12" s="16"/>
      <c r="K12" s="133"/>
    </row>
    <row r="13" spans="1:14" s="23" customFormat="1" ht="5.0999999999999996" customHeight="1" x14ac:dyDescent="0.2">
      <c r="A13" s="33"/>
      <c r="B13" s="322"/>
      <c r="C13" s="322"/>
      <c r="D13" s="318"/>
      <c r="E13" s="318"/>
      <c r="F13" s="318"/>
      <c r="G13" s="318"/>
      <c r="H13" s="318"/>
      <c r="I13" s="202"/>
      <c r="J13" s="16"/>
      <c r="K13" s="133" t="str">
        <f>IF(G13=ESF!D13," ","Error")</f>
        <v xml:space="preserve"> </v>
      </c>
    </row>
    <row r="14" spans="1:14" s="23" customFormat="1" ht="19.5" customHeight="1" x14ac:dyDescent="0.2">
      <c r="A14" s="33"/>
      <c r="B14" s="371" t="s">
        <v>9</v>
      </c>
      <c r="C14" s="371"/>
      <c r="D14" s="282">
        <f>+ESF!E14</f>
        <v>1126545400.5</v>
      </c>
      <c r="E14" s="282">
        <v>1059685555636.8101</v>
      </c>
      <c r="F14" s="282">
        <v>1059032132850.83</v>
      </c>
      <c r="G14" s="319">
        <f t="shared" ref="G14:G20" si="0">D14+E14-F14</f>
        <v>1779968186.4801025</v>
      </c>
      <c r="H14" s="319">
        <f>G14-D14</f>
        <v>653422785.98010254</v>
      </c>
      <c r="I14" s="202"/>
      <c r="J14" s="186"/>
      <c r="K14" s="324">
        <f>+G14-ESF!D14</f>
        <v>1.0251998901367187E-4</v>
      </c>
      <c r="L14" s="157"/>
      <c r="M14" s="157"/>
    </row>
    <row r="15" spans="1:14" s="23" customFormat="1" ht="19.5" customHeight="1" x14ac:dyDescent="0.2">
      <c r="A15" s="33"/>
      <c r="B15" s="371" t="s">
        <v>11</v>
      </c>
      <c r="C15" s="371"/>
      <c r="D15" s="282">
        <f>+ESF!E15</f>
        <v>50053405.609999999</v>
      </c>
      <c r="E15" s="282">
        <v>25448470702.779999</v>
      </c>
      <c r="F15" s="282">
        <v>25450328531.720001</v>
      </c>
      <c r="G15" s="319">
        <f t="shared" si="0"/>
        <v>48195576.669998169</v>
      </c>
      <c r="H15" s="319">
        <f t="shared" ref="H15:H20" si="1">G15-D15</f>
        <v>-1857828.9400018305</v>
      </c>
      <c r="I15" s="202"/>
      <c r="J15" s="16"/>
      <c r="K15" s="324">
        <f>+G15-ESF!D15</f>
        <v>-1.8328428268432617E-6</v>
      </c>
      <c r="L15" s="267"/>
      <c r="M15" s="162"/>
      <c r="N15" s="219"/>
    </row>
    <row r="16" spans="1:14" s="23" customFormat="1" ht="19.5" customHeight="1" x14ac:dyDescent="0.2">
      <c r="A16" s="33"/>
      <c r="B16" s="371" t="s">
        <v>13</v>
      </c>
      <c r="C16" s="371"/>
      <c r="D16" s="282">
        <f>+ESF!E16</f>
        <v>189617187.31999999</v>
      </c>
      <c r="E16" s="282">
        <v>219998857.25999999</v>
      </c>
      <c r="F16" s="282">
        <v>336695870.48000002</v>
      </c>
      <c r="G16" s="319">
        <f t="shared" si="0"/>
        <v>72920174.099999964</v>
      </c>
      <c r="H16" s="319">
        <f t="shared" si="1"/>
        <v>-116697013.22000003</v>
      </c>
      <c r="I16" s="202"/>
      <c r="J16" s="16"/>
      <c r="K16" s="324">
        <f>+G16-ESF!D16</f>
        <v>0</v>
      </c>
    </row>
    <row r="17" spans="1:12" s="23" customFormat="1" ht="19.5" customHeight="1" x14ac:dyDescent="0.2">
      <c r="A17" s="33"/>
      <c r="B17" s="371" t="s">
        <v>15</v>
      </c>
      <c r="C17" s="371"/>
      <c r="D17" s="282">
        <f>+ESF!E17</f>
        <v>0</v>
      </c>
      <c r="E17" s="282">
        <v>0</v>
      </c>
      <c r="F17" s="282">
        <v>0</v>
      </c>
      <c r="G17" s="319">
        <f t="shared" si="0"/>
        <v>0</v>
      </c>
      <c r="H17" s="319">
        <f t="shared" si="1"/>
        <v>0</v>
      </c>
      <c r="I17" s="202"/>
      <c r="J17" s="16"/>
      <c r="K17" s="324">
        <f>+G17-ESF!D17</f>
        <v>0</v>
      </c>
    </row>
    <row r="18" spans="1:12" s="23" customFormat="1" ht="19.5" customHeight="1" x14ac:dyDescent="0.2">
      <c r="A18" s="33"/>
      <c r="B18" s="371" t="s">
        <v>17</v>
      </c>
      <c r="C18" s="371"/>
      <c r="D18" s="282">
        <f>+ESF!E18</f>
        <v>0</v>
      </c>
      <c r="E18" s="282">
        <v>0</v>
      </c>
      <c r="F18" s="282">
        <v>0</v>
      </c>
      <c r="G18" s="319">
        <f t="shared" si="0"/>
        <v>0</v>
      </c>
      <c r="H18" s="319">
        <f t="shared" si="1"/>
        <v>0</v>
      </c>
      <c r="I18" s="202"/>
      <c r="J18" s="16"/>
      <c r="K18" s="324">
        <f>+G18-ESF!D18</f>
        <v>0</v>
      </c>
    </row>
    <row r="19" spans="1:12" s="23" customFormat="1" ht="19.5" customHeight="1" x14ac:dyDescent="0.2">
      <c r="A19" s="33"/>
      <c r="B19" s="371" t="s">
        <v>19</v>
      </c>
      <c r="C19" s="371"/>
      <c r="D19" s="282">
        <f>+ESF!E19</f>
        <v>0</v>
      </c>
      <c r="E19" s="282">
        <v>0</v>
      </c>
      <c r="F19" s="282">
        <v>0</v>
      </c>
      <c r="G19" s="319">
        <f t="shared" si="0"/>
        <v>0</v>
      </c>
      <c r="H19" s="319">
        <f t="shared" si="1"/>
        <v>0</v>
      </c>
      <c r="I19" s="202"/>
      <c r="J19" s="16"/>
      <c r="K19" s="324">
        <f>+G19-ESF!D19</f>
        <v>0</v>
      </c>
      <c r="L19" s="23" t="s">
        <v>126</v>
      </c>
    </row>
    <row r="20" spans="1:12" ht="19.5" customHeight="1" x14ac:dyDescent="0.2">
      <c r="A20" s="33"/>
      <c r="B20" s="371" t="s">
        <v>21</v>
      </c>
      <c r="C20" s="371"/>
      <c r="D20" s="282">
        <f>+ESF!E20</f>
        <v>368745</v>
      </c>
      <c r="E20" s="282">
        <v>0</v>
      </c>
      <c r="F20" s="282">
        <v>0</v>
      </c>
      <c r="G20" s="319">
        <f t="shared" si="0"/>
        <v>368745</v>
      </c>
      <c r="H20" s="319">
        <f t="shared" si="1"/>
        <v>0</v>
      </c>
      <c r="I20" s="202"/>
      <c r="K20" s="324">
        <f>+G20-ESF!D20</f>
        <v>0</v>
      </c>
    </row>
    <row r="21" spans="1:12" x14ac:dyDescent="0.2">
      <c r="A21" s="33"/>
      <c r="B21" s="323"/>
      <c r="C21" s="323"/>
      <c r="D21" s="320"/>
      <c r="E21" s="320"/>
      <c r="F21" s="320"/>
      <c r="G21" s="320"/>
      <c r="H21" s="320"/>
      <c r="I21" s="202"/>
      <c r="K21" s="325"/>
    </row>
    <row r="22" spans="1:12" x14ac:dyDescent="0.2">
      <c r="A22" s="85"/>
      <c r="B22" s="381" t="s">
        <v>26</v>
      </c>
      <c r="C22" s="381"/>
      <c r="D22" s="317">
        <f>SUM(D24:D32)</f>
        <v>9740239839.7299995</v>
      </c>
      <c r="E22" s="317">
        <f>SUM(E24:E32)</f>
        <v>4792152857.79</v>
      </c>
      <c r="F22" s="317">
        <f>SUM(F24:F32)</f>
        <v>2509223803.5</v>
      </c>
      <c r="G22" s="317">
        <f>D22+E22-F22</f>
        <v>12023168894.02</v>
      </c>
      <c r="H22" s="317">
        <f>G22-D22</f>
        <v>2282929054.2900009</v>
      </c>
      <c r="I22" s="201"/>
      <c r="K22" s="325"/>
    </row>
    <row r="23" spans="1:12" ht="5.0999999999999996" customHeight="1" x14ac:dyDescent="0.2">
      <c r="A23" s="33"/>
      <c r="B23" s="322"/>
      <c r="C23" s="323"/>
      <c r="D23" s="318"/>
      <c r="E23" s="318"/>
      <c r="F23" s="318"/>
      <c r="G23" s="318"/>
      <c r="H23" s="318"/>
      <c r="I23" s="202"/>
      <c r="K23" s="325"/>
    </row>
    <row r="24" spans="1:12" ht="19.5" customHeight="1" x14ac:dyDescent="0.2">
      <c r="A24" s="33"/>
      <c r="B24" s="371" t="s">
        <v>28</v>
      </c>
      <c r="C24" s="371"/>
      <c r="D24" s="282">
        <f>+ESF!E27</f>
        <v>314030</v>
      </c>
      <c r="E24" s="282">
        <v>0</v>
      </c>
      <c r="F24" s="282">
        <v>0</v>
      </c>
      <c r="G24" s="319">
        <f>D24+E24-F24</f>
        <v>314030</v>
      </c>
      <c r="H24" s="319">
        <f>G24-D24</f>
        <v>0</v>
      </c>
      <c r="I24" s="202"/>
      <c r="K24" s="324">
        <f>+G24-ESF!D27</f>
        <v>0</v>
      </c>
    </row>
    <row r="25" spans="1:12" ht="19.5" customHeight="1" x14ac:dyDescent="0.2">
      <c r="A25" s="33"/>
      <c r="B25" s="371" t="s">
        <v>30</v>
      </c>
      <c r="C25" s="371"/>
      <c r="D25" s="282">
        <f>+ESF!E28</f>
        <v>401915564.88</v>
      </c>
      <c r="E25" s="282">
        <v>1992607283.5599999</v>
      </c>
      <c r="F25" s="282">
        <v>1968703795.55</v>
      </c>
      <c r="G25" s="319">
        <f t="shared" ref="G25:G32" si="2">D25+E25-F25</f>
        <v>425819052.8900001</v>
      </c>
      <c r="H25" s="319">
        <f t="shared" ref="H25:H32" si="3">G25-D25</f>
        <v>23903488.01000011</v>
      </c>
      <c r="I25" s="202"/>
      <c r="K25" s="324">
        <f>+G25-ESF!D28</f>
        <v>0</v>
      </c>
    </row>
    <row r="26" spans="1:12" ht="19.5" customHeight="1" x14ac:dyDescent="0.2">
      <c r="A26" s="33"/>
      <c r="B26" s="371" t="s">
        <v>32</v>
      </c>
      <c r="C26" s="371"/>
      <c r="D26" s="282">
        <f>+ESF!E29</f>
        <v>8844650491.4400005</v>
      </c>
      <c r="E26" s="282">
        <v>2551965575.0300002</v>
      </c>
      <c r="F26" s="282">
        <v>249532298.87</v>
      </c>
      <c r="G26" s="319">
        <f t="shared" si="2"/>
        <v>11147083767.6</v>
      </c>
      <c r="H26" s="319">
        <f t="shared" si="3"/>
        <v>2302433276.1599998</v>
      </c>
      <c r="I26" s="202"/>
      <c r="K26" s="324">
        <f>+G26-ESF!D29</f>
        <v>0</v>
      </c>
    </row>
    <row r="27" spans="1:12" ht="19.5" customHeight="1" x14ac:dyDescent="0.2">
      <c r="A27" s="33"/>
      <c r="B27" s="371" t="s">
        <v>139</v>
      </c>
      <c r="C27" s="371"/>
      <c r="D27" s="282">
        <f>+ESF!E30</f>
        <v>1620078821.26</v>
      </c>
      <c r="E27" s="282">
        <v>126562543.45999999</v>
      </c>
      <c r="F27" s="282">
        <v>155573976.31</v>
      </c>
      <c r="G27" s="319">
        <f t="shared" si="2"/>
        <v>1591067388.4100001</v>
      </c>
      <c r="H27" s="319">
        <f t="shared" si="3"/>
        <v>-29011432.849999905</v>
      </c>
      <c r="I27" s="202"/>
      <c r="K27" s="324">
        <f>+G27-ESF!D30</f>
        <v>0</v>
      </c>
    </row>
    <row r="28" spans="1:12" ht="19.5" customHeight="1" x14ac:dyDescent="0.2">
      <c r="A28" s="33"/>
      <c r="B28" s="371" t="s">
        <v>36</v>
      </c>
      <c r="C28" s="371"/>
      <c r="D28" s="282">
        <f>+ESF!E31</f>
        <v>54192456.960000001</v>
      </c>
      <c r="E28" s="282">
        <v>7313399.6900000004</v>
      </c>
      <c r="F28" s="282">
        <v>3777871.04</v>
      </c>
      <c r="G28" s="319">
        <f t="shared" si="2"/>
        <v>57727985.609999999</v>
      </c>
      <c r="H28" s="319">
        <f t="shared" si="3"/>
        <v>3535528.6499999985</v>
      </c>
      <c r="I28" s="202"/>
      <c r="K28" s="324">
        <f>+G28-ESF!D31</f>
        <v>0</v>
      </c>
    </row>
    <row r="29" spans="1:12" ht="19.5" customHeight="1" x14ac:dyDescent="0.2">
      <c r="A29" s="33"/>
      <c r="B29" s="371" t="s">
        <v>38</v>
      </c>
      <c r="C29" s="371"/>
      <c r="D29" s="282">
        <f>+ESF!E32</f>
        <v>-1180911524.8099999</v>
      </c>
      <c r="E29" s="282">
        <v>113704056.05</v>
      </c>
      <c r="F29" s="282">
        <v>131635861.73</v>
      </c>
      <c r="G29" s="319">
        <f t="shared" si="2"/>
        <v>-1198843330.49</v>
      </c>
      <c r="H29" s="319">
        <f t="shared" si="3"/>
        <v>-17931805.680000067</v>
      </c>
      <c r="I29" s="202"/>
      <c r="K29" s="324">
        <f>+G29-ESF!D32</f>
        <v>0</v>
      </c>
    </row>
    <row r="30" spans="1:12" ht="19.5" customHeight="1" x14ac:dyDescent="0.2">
      <c r="A30" s="33"/>
      <c r="B30" s="371" t="s">
        <v>40</v>
      </c>
      <c r="C30" s="371"/>
      <c r="D30" s="282">
        <f>+ESF!E33</f>
        <v>0</v>
      </c>
      <c r="E30" s="282">
        <v>0</v>
      </c>
      <c r="F30" s="282">
        <v>0</v>
      </c>
      <c r="G30" s="319">
        <f t="shared" si="2"/>
        <v>0</v>
      </c>
      <c r="H30" s="319">
        <f t="shared" si="3"/>
        <v>0</v>
      </c>
      <c r="I30" s="202"/>
      <c r="K30" s="324">
        <f>+G30-ESF!D33</f>
        <v>0</v>
      </c>
    </row>
    <row r="31" spans="1:12" ht="19.5" customHeight="1" x14ac:dyDescent="0.2">
      <c r="A31" s="33"/>
      <c r="B31" s="371" t="s">
        <v>41</v>
      </c>
      <c r="C31" s="371"/>
      <c r="D31" s="282">
        <f>+ESF!E34</f>
        <v>0</v>
      </c>
      <c r="E31" s="282">
        <v>0</v>
      </c>
      <c r="F31" s="282">
        <v>0</v>
      </c>
      <c r="G31" s="319">
        <f t="shared" si="2"/>
        <v>0</v>
      </c>
      <c r="H31" s="319">
        <f t="shared" si="3"/>
        <v>0</v>
      </c>
      <c r="I31" s="202"/>
      <c r="K31" s="324">
        <f>+G31-ESF!D34</f>
        <v>0</v>
      </c>
    </row>
    <row r="32" spans="1:12" ht="19.5" customHeight="1" x14ac:dyDescent="0.2">
      <c r="A32" s="33"/>
      <c r="B32" s="371" t="s">
        <v>43</v>
      </c>
      <c r="C32" s="371"/>
      <c r="D32" s="282">
        <f>+ESF!E35</f>
        <v>0</v>
      </c>
      <c r="E32" s="282">
        <v>0</v>
      </c>
      <c r="F32" s="282">
        <v>0</v>
      </c>
      <c r="G32" s="319">
        <f t="shared" si="2"/>
        <v>0</v>
      </c>
      <c r="H32" s="319">
        <f t="shared" si="3"/>
        <v>0</v>
      </c>
      <c r="I32" s="202"/>
      <c r="K32" s="324">
        <f>+G32-ESF!D35</f>
        <v>0</v>
      </c>
    </row>
    <row r="33" spans="1:17" x14ac:dyDescent="0.2">
      <c r="A33" s="33"/>
      <c r="B33" s="88"/>
      <c r="C33" s="88"/>
      <c r="D33" s="89"/>
      <c r="E33" s="86"/>
      <c r="F33" s="86"/>
      <c r="G33" s="86"/>
      <c r="H33" s="86"/>
      <c r="I33" s="87"/>
    </row>
    <row r="34" spans="1:17" ht="6" customHeight="1" x14ac:dyDescent="0.2">
      <c r="A34" s="382"/>
      <c r="B34" s="383"/>
      <c r="C34" s="383"/>
      <c r="D34" s="383"/>
      <c r="E34" s="383"/>
      <c r="F34" s="383"/>
      <c r="G34" s="383"/>
      <c r="H34" s="383"/>
      <c r="I34" s="384"/>
    </row>
    <row r="35" spans="1:17" ht="6" customHeight="1" x14ac:dyDescent="0.2">
      <c r="A35" s="90"/>
      <c r="B35" s="91"/>
      <c r="C35" s="92"/>
      <c r="E35" s="90"/>
      <c r="F35" s="90"/>
      <c r="G35" s="90"/>
      <c r="H35" s="90"/>
      <c r="I35" s="90"/>
    </row>
    <row r="36" spans="1:17" ht="15" customHeight="1" x14ac:dyDescent="0.2">
      <c r="A36" s="23"/>
      <c r="B36" s="331" t="s">
        <v>234</v>
      </c>
      <c r="C36" s="331"/>
      <c r="D36" s="331"/>
      <c r="E36" s="331"/>
      <c r="F36" s="331"/>
      <c r="G36" s="331"/>
      <c r="H36" s="331"/>
      <c r="I36" s="35"/>
      <c r="J36" s="35"/>
      <c r="K36" s="53"/>
      <c r="L36" s="23"/>
      <c r="M36" s="23"/>
      <c r="N36" s="23"/>
      <c r="O36" s="23"/>
      <c r="P36" s="23"/>
      <c r="Q36" s="23"/>
    </row>
    <row r="37" spans="1:17" ht="9.75" customHeight="1" x14ac:dyDescent="0.2">
      <c r="A37" s="23"/>
      <c r="B37" s="35"/>
      <c r="C37" s="53"/>
      <c r="D37" s="54"/>
      <c r="E37" s="54"/>
      <c r="F37" s="23"/>
      <c r="G37" s="55"/>
      <c r="H37" s="53"/>
      <c r="I37" s="54"/>
      <c r="J37" s="54"/>
      <c r="K37" s="53"/>
      <c r="L37" s="23"/>
      <c r="M37" s="23"/>
      <c r="N37" s="23"/>
      <c r="O37" s="23"/>
      <c r="P37" s="23"/>
      <c r="Q37" s="23"/>
    </row>
    <row r="38" spans="1:17" ht="50.1" customHeight="1" x14ac:dyDescent="0.2">
      <c r="A38" s="23"/>
      <c r="B38" s="385"/>
      <c r="C38" s="385"/>
      <c r="D38" s="54"/>
      <c r="E38" s="340"/>
      <c r="F38" s="340"/>
      <c r="G38" s="340"/>
      <c r="H38" s="340"/>
      <c r="I38" s="54"/>
      <c r="J38" s="54"/>
      <c r="K38" s="53"/>
      <c r="L38" s="23"/>
      <c r="M38" s="23"/>
      <c r="N38" s="23"/>
      <c r="O38" s="23"/>
      <c r="P38" s="23"/>
      <c r="Q38" s="23"/>
    </row>
    <row r="39" spans="1:17" ht="14.1" customHeight="1" x14ac:dyDescent="0.2">
      <c r="A39" s="23"/>
      <c r="B39" s="340"/>
      <c r="C39" s="340"/>
      <c r="D39" s="61"/>
      <c r="E39" s="340"/>
      <c r="F39" s="340"/>
      <c r="G39" s="340"/>
      <c r="H39" s="340"/>
      <c r="I39" s="36"/>
      <c r="J39" s="23"/>
      <c r="P39" s="23"/>
      <c r="Q39" s="23"/>
    </row>
    <row r="40" spans="1:17" ht="14.1" customHeight="1" x14ac:dyDescent="0.2">
      <c r="A40" s="23"/>
      <c r="B40" s="335"/>
      <c r="C40" s="335"/>
      <c r="D40" s="41"/>
      <c r="E40" s="335"/>
      <c r="F40" s="335"/>
      <c r="G40" s="335"/>
      <c r="H40" s="335"/>
      <c r="I40" s="36"/>
      <c r="J40" s="23"/>
      <c r="P40" s="23"/>
      <c r="Q40" s="23"/>
    </row>
    <row r="41" spans="1:17" x14ac:dyDescent="0.2">
      <c r="B41" s="23"/>
      <c r="C41" s="23"/>
      <c r="D41" s="65"/>
      <c r="E41" s="23"/>
      <c r="F41" s="23"/>
      <c r="G41" s="23"/>
    </row>
    <row r="42" spans="1:17" x14ac:dyDescent="0.2">
      <c r="B42" s="23"/>
      <c r="C42" s="23"/>
      <c r="D42" s="65"/>
      <c r="E42" s="23"/>
      <c r="F42" s="23"/>
      <c r="G42" s="23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K39" sqref="K39"/>
    </sheetView>
  </sheetViews>
  <sheetFormatPr baseColWidth="10" defaultRowHeight="12" x14ac:dyDescent="0.2"/>
  <cols>
    <col min="1" max="1" width="4.85546875" style="94" customWidth="1"/>
    <col min="2" max="2" width="14.5703125" style="94" customWidth="1"/>
    <col min="3" max="3" width="18.85546875" style="94" customWidth="1"/>
    <col min="4" max="4" width="21.85546875" style="94" customWidth="1"/>
    <col min="5" max="5" width="3.42578125" style="94" customWidth="1"/>
    <col min="6" max="6" width="22.28515625" style="94" customWidth="1"/>
    <col min="7" max="7" width="29.7109375" style="94" customWidth="1"/>
    <col min="8" max="8" width="20.7109375" style="94" customWidth="1"/>
    <col min="9" max="9" width="20.85546875" style="94" customWidth="1"/>
    <col min="10" max="10" width="2.5703125" style="94" customWidth="1"/>
    <col min="11" max="16384" width="11.42578125" style="19"/>
  </cols>
  <sheetData>
    <row r="1" spans="1:10" ht="12.75" customHeight="1" x14ac:dyDescent="0.2">
      <c r="A1" s="397"/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4.1" customHeight="1" x14ac:dyDescent="0.2">
      <c r="A2" s="391" t="s">
        <v>233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4.1" customHeight="1" x14ac:dyDescent="0.2">
      <c r="A3" s="392" t="s">
        <v>140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4.1" customHeight="1" x14ac:dyDescent="0.2">
      <c r="A4" s="392" t="s">
        <v>246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ht="9.75" customHeight="1" x14ac:dyDescent="0.2">
      <c r="A5" s="96"/>
      <c r="B5" s="388"/>
      <c r="C5" s="388"/>
      <c r="D5" s="388"/>
      <c r="E5" s="388"/>
      <c r="F5" s="388"/>
      <c r="G5" s="388"/>
      <c r="H5" s="388"/>
      <c r="I5" s="388"/>
      <c r="J5" s="388"/>
    </row>
    <row r="6" spans="1:10" ht="30" customHeight="1" x14ac:dyDescent="0.2">
      <c r="A6" s="97"/>
      <c r="B6" s="389" t="s">
        <v>141</v>
      </c>
      <c r="C6" s="389"/>
      <c r="D6" s="389"/>
      <c r="E6" s="98"/>
      <c r="F6" s="99" t="s">
        <v>142</v>
      </c>
      <c r="G6" s="99" t="s">
        <v>143</v>
      </c>
      <c r="H6" s="98" t="s">
        <v>144</v>
      </c>
      <c r="I6" s="98" t="s">
        <v>145</v>
      </c>
      <c r="J6" s="100"/>
    </row>
    <row r="7" spans="1:10" ht="3" customHeight="1" x14ac:dyDescent="0.2">
      <c r="A7" s="101"/>
      <c r="B7" s="388"/>
      <c r="C7" s="388"/>
      <c r="D7" s="388"/>
      <c r="E7" s="388"/>
      <c r="F7" s="388"/>
      <c r="G7" s="388"/>
      <c r="H7" s="388"/>
      <c r="I7" s="388"/>
      <c r="J7" s="390"/>
    </row>
    <row r="8" spans="1:10" ht="9.9499999999999993" customHeight="1" x14ac:dyDescent="0.2">
      <c r="A8" s="102"/>
      <c r="B8" s="386"/>
      <c r="C8" s="386"/>
      <c r="D8" s="386"/>
      <c r="E8" s="386"/>
      <c r="F8" s="386"/>
      <c r="G8" s="386"/>
      <c r="H8" s="386"/>
      <c r="I8" s="386"/>
      <c r="J8" s="387"/>
    </row>
    <row r="9" spans="1:10" x14ac:dyDescent="0.2">
      <c r="A9" s="102"/>
      <c r="B9" s="394" t="s">
        <v>146</v>
      </c>
      <c r="C9" s="394"/>
      <c r="D9" s="394"/>
      <c r="E9" s="103"/>
      <c r="F9" s="103"/>
      <c r="G9" s="103"/>
      <c r="H9" s="103"/>
      <c r="I9" s="103"/>
      <c r="J9" s="104"/>
    </row>
    <row r="10" spans="1:10" x14ac:dyDescent="0.2">
      <c r="A10" s="105"/>
      <c r="B10" s="395" t="s">
        <v>147</v>
      </c>
      <c r="C10" s="395"/>
      <c r="D10" s="395"/>
      <c r="E10" s="106"/>
      <c r="F10" s="106"/>
      <c r="G10" s="106"/>
      <c r="H10" s="106"/>
      <c r="I10" s="106"/>
      <c r="J10" s="107"/>
    </row>
    <row r="11" spans="1:10" x14ac:dyDescent="0.2">
      <c r="A11" s="105"/>
      <c r="B11" s="394" t="s">
        <v>148</v>
      </c>
      <c r="C11" s="394"/>
      <c r="D11" s="394"/>
      <c r="E11" s="106"/>
      <c r="F11" s="108"/>
      <c r="G11" s="108"/>
      <c r="H11" s="181">
        <f>SUM(H12:H14)</f>
        <v>32268357.030000001</v>
      </c>
      <c r="I11" s="181">
        <f>SUM(I12:I14)</f>
        <v>37230989.689999998</v>
      </c>
      <c r="J11" s="203"/>
    </row>
    <row r="12" spans="1:10" x14ac:dyDescent="0.2">
      <c r="A12" s="109"/>
      <c r="B12" s="110"/>
      <c r="C12" s="396" t="s">
        <v>149</v>
      </c>
      <c r="D12" s="396"/>
      <c r="E12" s="106"/>
      <c r="F12" s="111"/>
      <c r="G12" s="111"/>
      <c r="H12" s="204">
        <f>+ESF!J16</f>
        <v>32268357.030000001</v>
      </c>
      <c r="I12" s="204">
        <f>+ESF!I16</f>
        <v>37230989.689999998</v>
      </c>
      <c r="J12" s="205"/>
    </row>
    <row r="13" spans="1:10" x14ac:dyDescent="0.2">
      <c r="A13" s="109"/>
      <c r="B13" s="110"/>
      <c r="C13" s="396" t="s">
        <v>150</v>
      </c>
      <c r="D13" s="396"/>
      <c r="E13" s="106"/>
      <c r="F13" s="111"/>
      <c r="G13" s="111"/>
      <c r="H13" s="204">
        <v>0</v>
      </c>
      <c r="I13" s="204">
        <v>0</v>
      </c>
      <c r="J13" s="205"/>
    </row>
    <row r="14" spans="1:10" x14ac:dyDescent="0.2">
      <c r="A14" s="109"/>
      <c r="B14" s="110"/>
      <c r="C14" s="396" t="s">
        <v>151</v>
      </c>
      <c r="D14" s="396"/>
      <c r="E14" s="106"/>
      <c r="F14" s="111"/>
      <c r="G14" s="111"/>
      <c r="H14" s="204">
        <v>0</v>
      </c>
      <c r="I14" s="204">
        <v>0</v>
      </c>
      <c r="J14" s="205"/>
    </row>
    <row r="15" spans="1:10" ht="9.9499999999999993" customHeight="1" x14ac:dyDescent="0.2">
      <c r="A15" s="109"/>
      <c r="B15" s="110"/>
      <c r="C15" s="110"/>
      <c r="D15" s="112"/>
      <c r="E15" s="106"/>
      <c r="F15" s="113"/>
      <c r="G15" s="113"/>
      <c r="H15" s="206"/>
      <c r="I15" s="206"/>
      <c r="J15" s="205"/>
    </row>
    <row r="16" spans="1:10" x14ac:dyDescent="0.2">
      <c r="A16" s="105"/>
      <c r="B16" s="394" t="s">
        <v>152</v>
      </c>
      <c r="C16" s="394"/>
      <c r="D16" s="394"/>
      <c r="E16" s="106"/>
      <c r="F16" s="108"/>
      <c r="G16" s="108"/>
      <c r="H16" s="181">
        <f>SUM(H17:H20)</f>
        <v>0</v>
      </c>
      <c r="I16" s="181">
        <f>SUM(I17:I20)</f>
        <v>0</v>
      </c>
      <c r="J16" s="203"/>
    </row>
    <row r="17" spans="1:10" x14ac:dyDescent="0.2">
      <c r="A17" s="109"/>
      <c r="B17" s="110"/>
      <c r="C17" s="396" t="s">
        <v>153</v>
      </c>
      <c r="D17" s="396"/>
      <c r="E17" s="106"/>
      <c r="F17" s="111"/>
      <c r="G17" s="111"/>
      <c r="H17" s="204">
        <v>0</v>
      </c>
      <c r="I17" s="204">
        <v>0</v>
      </c>
      <c r="J17" s="205"/>
    </row>
    <row r="18" spans="1:10" x14ac:dyDescent="0.2">
      <c r="A18" s="109"/>
      <c r="B18" s="110"/>
      <c r="C18" s="396" t="s">
        <v>154</v>
      </c>
      <c r="D18" s="396"/>
      <c r="E18" s="106"/>
      <c r="F18" s="111"/>
      <c r="G18" s="111"/>
      <c r="H18" s="204">
        <v>0</v>
      </c>
      <c r="I18" s="204">
        <v>0</v>
      </c>
      <c r="J18" s="205"/>
    </row>
    <row r="19" spans="1:10" x14ac:dyDescent="0.2">
      <c r="A19" s="109"/>
      <c r="B19" s="110"/>
      <c r="C19" s="396" t="s">
        <v>150</v>
      </c>
      <c r="D19" s="396"/>
      <c r="E19" s="106"/>
      <c r="F19" s="111"/>
      <c r="G19" s="111"/>
      <c r="H19" s="204">
        <v>0</v>
      </c>
      <c r="I19" s="204">
        <v>0</v>
      </c>
      <c r="J19" s="205"/>
    </row>
    <row r="20" spans="1:10" x14ac:dyDescent="0.2">
      <c r="A20" s="109"/>
      <c r="B20" s="95"/>
      <c r="C20" s="396" t="s">
        <v>151</v>
      </c>
      <c r="D20" s="396"/>
      <c r="E20" s="106"/>
      <c r="F20" s="111"/>
      <c r="G20" s="111"/>
      <c r="H20" s="204">
        <v>0</v>
      </c>
      <c r="I20" s="204">
        <v>0</v>
      </c>
      <c r="J20" s="205"/>
    </row>
    <row r="21" spans="1:10" ht="9.9499999999999993" customHeight="1" x14ac:dyDescent="0.2">
      <c r="A21" s="109"/>
      <c r="B21" s="110"/>
      <c r="C21" s="110"/>
      <c r="D21" s="112"/>
      <c r="E21" s="106"/>
      <c r="F21" s="114"/>
      <c r="G21" s="114"/>
      <c r="H21" s="181"/>
      <c r="I21" s="181"/>
      <c r="J21" s="205"/>
    </row>
    <row r="22" spans="1:10" x14ac:dyDescent="0.2">
      <c r="A22" s="116"/>
      <c r="B22" s="393" t="s">
        <v>155</v>
      </c>
      <c r="C22" s="393"/>
      <c r="D22" s="393"/>
      <c r="E22" s="117"/>
      <c r="F22" s="118"/>
      <c r="G22" s="118"/>
      <c r="H22" s="207">
        <f>H11+H16</f>
        <v>32268357.030000001</v>
      </c>
      <c r="I22" s="207">
        <f>I11+I16</f>
        <v>37230989.689999998</v>
      </c>
      <c r="J22" s="208"/>
    </row>
    <row r="23" spans="1:10" x14ac:dyDescent="0.2">
      <c r="A23" s="105"/>
      <c r="B23" s="110"/>
      <c r="C23" s="110"/>
      <c r="D23" s="119"/>
      <c r="E23" s="106"/>
      <c r="F23" s="114"/>
      <c r="G23" s="114"/>
      <c r="H23" s="181"/>
      <c r="I23" s="181"/>
      <c r="J23" s="203"/>
    </row>
    <row r="24" spans="1:10" x14ac:dyDescent="0.2">
      <c r="A24" s="105"/>
      <c r="B24" s="395" t="s">
        <v>156</v>
      </c>
      <c r="C24" s="395"/>
      <c r="D24" s="395"/>
      <c r="E24" s="106"/>
      <c r="F24" s="114"/>
      <c r="G24" s="114"/>
      <c r="H24" s="181"/>
      <c r="I24" s="181"/>
      <c r="J24" s="203"/>
    </row>
    <row r="25" spans="1:10" x14ac:dyDescent="0.2">
      <c r="A25" s="105"/>
      <c r="B25" s="394" t="s">
        <v>148</v>
      </c>
      <c r="C25" s="394"/>
      <c r="D25" s="394"/>
      <c r="E25" s="106"/>
      <c r="F25" s="108"/>
      <c r="G25" s="108"/>
      <c r="H25" s="181">
        <f>SUM(H26:H28)</f>
        <v>2336915636.1599998</v>
      </c>
      <c r="I25" s="181">
        <f>SUM(I26:I28)</f>
        <v>2299684646.4699998</v>
      </c>
      <c r="J25" s="203"/>
    </row>
    <row r="26" spans="1:10" x14ac:dyDescent="0.2">
      <c r="A26" s="109"/>
      <c r="B26" s="110"/>
      <c r="C26" s="396" t="s">
        <v>149</v>
      </c>
      <c r="D26" s="396"/>
      <c r="E26" s="106"/>
      <c r="F26" s="111"/>
      <c r="G26" s="111"/>
      <c r="H26" s="204">
        <f>ESF!J29</f>
        <v>2336915636.1599998</v>
      </c>
      <c r="I26" s="204">
        <f>ESF!I29</f>
        <v>2299684646.4699998</v>
      </c>
      <c r="J26" s="205"/>
    </row>
    <row r="27" spans="1:10" x14ac:dyDescent="0.2">
      <c r="A27" s="109"/>
      <c r="B27" s="95"/>
      <c r="C27" s="396" t="s">
        <v>150</v>
      </c>
      <c r="D27" s="396"/>
      <c r="E27" s="95"/>
      <c r="F27" s="120"/>
      <c r="G27" s="120"/>
      <c r="H27" s="204">
        <v>0</v>
      </c>
      <c r="I27" s="204">
        <v>0</v>
      </c>
      <c r="J27" s="205"/>
    </row>
    <row r="28" spans="1:10" x14ac:dyDescent="0.2">
      <c r="A28" s="109"/>
      <c r="B28" s="95"/>
      <c r="C28" s="396" t="s">
        <v>151</v>
      </c>
      <c r="D28" s="396"/>
      <c r="E28" s="95"/>
      <c r="F28" s="120"/>
      <c r="G28" s="120"/>
      <c r="H28" s="204">
        <v>0</v>
      </c>
      <c r="I28" s="204">
        <v>0</v>
      </c>
      <c r="J28" s="205"/>
    </row>
    <row r="29" spans="1:10" ht="9.9499999999999993" customHeight="1" x14ac:dyDescent="0.2">
      <c r="A29" s="109"/>
      <c r="B29" s="110"/>
      <c r="C29" s="110"/>
      <c r="D29" s="112"/>
      <c r="E29" s="106"/>
      <c r="F29" s="114"/>
      <c r="G29" s="114"/>
      <c r="H29" s="181"/>
      <c r="I29" s="181"/>
      <c r="J29" s="205"/>
    </row>
    <row r="30" spans="1:10" x14ac:dyDescent="0.2">
      <c r="A30" s="105"/>
      <c r="B30" s="394" t="s">
        <v>152</v>
      </c>
      <c r="C30" s="394"/>
      <c r="D30" s="394"/>
      <c r="E30" s="106"/>
      <c r="F30" s="108"/>
      <c r="G30" s="108"/>
      <c r="H30" s="181">
        <f>SUM(H31:H34)</f>
        <v>0</v>
      </c>
      <c r="I30" s="181">
        <f>SUM(I31:I34)</f>
        <v>0</v>
      </c>
      <c r="J30" s="203"/>
    </row>
    <row r="31" spans="1:10" x14ac:dyDescent="0.2">
      <c r="A31" s="109"/>
      <c r="B31" s="110"/>
      <c r="C31" s="396" t="s">
        <v>153</v>
      </c>
      <c r="D31" s="396"/>
      <c r="E31" s="106"/>
      <c r="F31" s="111"/>
      <c r="G31" s="111"/>
      <c r="H31" s="204">
        <v>0</v>
      </c>
      <c r="I31" s="204">
        <v>0</v>
      </c>
      <c r="J31" s="205"/>
    </row>
    <row r="32" spans="1:10" x14ac:dyDescent="0.2">
      <c r="A32" s="109"/>
      <c r="B32" s="110"/>
      <c r="C32" s="396" t="s">
        <v>154</v>
      </c>
      <c r="D32" s="396"/>
      <c r="E32" s="106"/>
      <c r="F32" s="111"/>
      <c r="G32" s="111"/>
      <c r="H32" s="204">
        <v>0</v>
      </c>
      <c r="I32" s="204">
        <v>0</v>
      </c>
      <c r="J32" s="205"/>
    </row>
    <row r="33" spans="1:13" x14ac:dyDescent="0.2">
      <c r="A33" s="109"/>
      <c r="B33" s="110"/>
      <c r="C33" s="396" t="s">
        <v>150</v>
      </c>
      <c r="D33" s="396"/>
      <c r="E33" s="106"/>
      <c r="F33" s="111"/>
      <c r="G33" s="111"/>
      <c r="H33" s="204">
        <v>0</v>
      </c>
      <c r="I33" s="204">
        <v>0</v>
      </c>
      <c r="J33" s="205"/>
    </row>
    <row r="34" spans="1:13" x14ac:dyDescent="0.2">
      <c r="A34" s="109"/>
      <c r="B34" s="106"/>
      <c r="C34" s="396" t="s">
        <v>151</v>
      </c>
      <c r="D34" s="396"/>
      <c r="E34" s="106"/>
      <c r="F34" s="111"/>
      <c r="G34" s="111"/>
      <c r="H34" s="204">
        <v>0</v>
      </c>
      <c r="I34" s="204">
        <v>0</v>
      </c>
      <c r="J34" s="205"/>
    </row>
    <row r="35" spans="1:13" ht="9.9499999999999993" customHeight="1" x14ac:dyDescent="0.2">
      <c r="A35" s="109"/>
      <c r="B35" s="106"/>
      <c r="C35" s="106"/>
      <c r="D35" s="112"/>
      <c r="E35" s="106"/>
      <c r="F35" s="114"/>
      <c r="G35" s="114"/>
      <c r="H35" s="181"/>
      <c r="I35" s="181"/>
      <c r="J35" s="205"/>
    </row>
    <row r="36" spans="1:13" x14ac:dyDescent="0.2">
      <c r="A36" s="116"/>
      <c r="B36" s="393" t="s">
        <v>157</v>
      </c>
      <c r="C36" s="393"/>
      <c r="D36" s="393"/>
      <c r="E36" s="117"/>
      <c r="F36" s="121"/>
      <c r="G36" s="121"/>
      <c r="H36" s="207">
        <f>+H25+H30</f>
        <v>2336915636.1599998</v>
      </c>
      <c r="I36" s="207">
        <f>+I25+I30</f>
        <v>2299684646.4699998</v>
      </c>
      <c r="J36" s="208"/>
    </row>
    <row r="37" spans="1:13" x14ac:dyDescent="0.2">
      <c r="A37" s="109"/>
      <c r="B37" s="110"/>
      <c r="C37" s="110"/>
      <c r="D37" s="112"/>
      <c r="E37" s="106"/>
      <c r="F37" s="114"/>
      <c r="G37" s="114"/>
      <c r="H37" s="181"/>
      <c r="I37" s="181"/>
      <c r="J37" s="205"/>
    </row>
    <row r="38" spans="1:13" x14ac:dyDescent="0.2">
      <c r="A38" s="109"/>
      <c r="B38" s="394" t="s">
        <v>158</v>
      </c>
      <c r="C38" s="394"/>
      <c r="D38" s="394"/>
      <c r="E38" s="106"/>
      <c r="F38" s="111"/>
      <c r="G38" s="111"/>
      <c r="H38" s="206">
        <f>+ESF!J36-EADP!H36-EADP!H22</f>
        <v>685858365.27999997</v>
      </c>
      <c r="I38" s="206">
        <f>+ESF!I36-EADP!I36-EADP!I22</f>
        <v>332377097.21999985</v>
      </c>
      <c r="J38" s="205"/>
    </row>
    <row r="39" spans="1:13" x14ac:dyDescent="0.2">
      <c r="A39" s="109"/>
      <c r="B39" s="110"/>
      <c r="C39" s="110"/>
      <c r="D39" s="112"/>
      <c r="E39" s="106"/>
      <c r="F39" s="114"/>
      <c r="G39" s="114"/>
      <c r="H39" s="181"/>
      <c r="I39" s="181"/>
      <c r="J39" s="205"/>
    </row>
    <row r="40" spans="1:13" x14ac:dyDescent="0.2">
      <c r="A40" s="122"/>
      <c r="B40" s="399" t="s">
        <v>159</v>
      </c>
      <c r="C40" s="399"/>
      <c r="D40" s="399"/>
      <c r="E40" s="123"/>
      <c r="F40" s="124"/>
      <c r="G40" s="124"/>
      <c r="H40" s="209">
        <f>H22+H36+H38</f>
        <v>3055042358.4700003</v>
      </c>
      <c r="I40" s="209">
        <f>I22+I36+I38</f>
        <v>2669292733.3799996</v>
      </c>
      <c r="J40" s="210"/>
      <c r="L40" s="211"/>
      <c r="M40" s="211"/>
    </row>
    <row r="41" spans="1:13" ht="6" customHeight="1" x14ac:dyDescent="0.2">
      <c r="B41" s="395"/>
      <c r="C41" s="395"/>
      <c r="D41" s="395"/>
      <c r="E41" s="395"/>
      <c r="F41" s="395"/>
      <c r="G41" s="395"/>
      <c r="H41" s="395"/>
      <c r="I41" s="395"/>
      <c r="J41" s="395"/>
    </row>
    <row r="42" spans="1:13" ht="6" customHeight="1" x14ac:dyDescent="0.2">
      <c r="B42" s="125"/>
      <c r="C42" s="125"/>
      <c r="D42" s="126"/>
      <c r="E42" s="127"/>
      <c r="F42" s="126"/>
      <c r="G42" s="127"/>
      <c r="H42" s="127"/>
      <c r="I42" s="127"/>
    </row>
    <row r="43" spans="1:13" s="17" customFormat="1" ht="15" customHeight="1" x14ac:dyDescent="0.2">
      <c r="A43" s="19"/>
      <c r="B43" s="396" t="s">
        <v>234</v>
      </c>
      <c r="C43" s="396"/>
      <c r="D43" s="396"/>
      <c r="E43" s="396"/>
      <c r="F43" s="396"/>
      <c r="G43" s="396"/>
      <c r="H43" s="396"/>
      <c r="I43" s="396"/>
      <c r="J43" s="396"/>
    </row>
    <row r="44" spans="1:13" s="17" customFormat="1" ht="28.5" customHeight="1" x14ac:dyDescent="0.35">
      <c r="A44" s="19"/>
      <c r="B44" s="112"/>
      <c r="C44" s="128"/>
      <c r="D44" s="129"/>
      <c r="E44" s="129"/>
      <c r="F44" s="19"/>
      <c r="G44" s="130"/>
      <c r="H44" s="131" t="str">
        <f>IF(H40=ESF!J36," ","ERROR")</f>
        <v xml:space="preserve"> </v>
      </c>
      <c r="I44" s="131" t="str">
        <f>IF(I40=ESF!I36," ","ERROR")</f>
        <v xml:space="preserve"> </v>
      </c>
      <c r="J44" s="129"/>
    </row>
    <row r="45" spans="1:13" s="17" customFormat="1" ht="25.5" customHeight="1" x14ac:dyDescent="0.2">
      <c r="A45" s="19"/>
      <c r="B45" s="112"/>
      <c r="C45" s="400"/>
      <c r="D45" s="400"/>
      <c r="E45" s="129"/>
      <c r="F45" s="211"/>
      <c r="G45" s="401"/>
      <c r="H45" s="401"/>
      <c r="I45" s="129"/>
      <c r="J45" s="129"/>
    </row>
    <row r="46" spans="1:13" s="17" customFormat="1" ht="14.1" customHeight="1" x14ac:dyDescent="0.2">
      <c r="A46" s="19"/>
      <c r="B46" s="115"/>
      <c r="C46" s="228"/>
      <c r="D46" s="228"/>
      <c r="E46" s="230"/>
      <c r="F46" s="230"/>
      <c r="G46" s="402"/>
      <c r="H46" s="402"/>
      <c r="I46" s="106"/>
      <c r="J46" s="129"/>
    </row>
    <row r="47" spans="1:13" s="17" customFormat="1" ht="14.1" customHeight="1" x14ac:dyDescent="0.2">
      <c r="A47" s="19"/>
      <c r="B47" s="132"/>
      <c r="C47" s="403"/>
      <c r="D47" s="403"/>
      <c r="E47" s="403"/>
      <c r="F47" s="403"/>
      <c r="G47" s="398"/>
      <c r="H47" s="398"/>
      <c r="I47" s="106"/>
      <c r="J47" s="129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38:I38 H12:I12 H26:I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zoomScaleNormal="100" workbookViewId="0">
      <selection activeCell="O51" sqref="O51"/>
    </sheetView>
  </sheetViews>
  <sheetFormatPr baseColWidth="10" defaultRowHeight="12" x14ac:dyDescent="0.2"/>
  <cols>
    <col min="1" max="1" width="3.7109375" style="133" customWidth="1"/>
    <col min="2" max="2" width="11.7109375" style="142" customWidth="1"/>
    <col min="3" max="3" width="57.42578125" style="142" customWidth="1"/>
    <col min="4" max="6" width="18.7109375" style="143" customWidth="1"/>
    <col min="7" max="7" width="15.85546875" style="143" customWidth="1"/>
    <col min="8" max="8" width="16.140625" style="143" customWidth="1"/>
    <col min="9" max="9" width="2.140625" style="133" customWidth="1"/>
    <col min="10" max="10" width="2.42578125" style="133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x14ac:dyDescent="0.2">
      <c r="A2" s="408"/>
      <c r="B2" s="408"/>
      <c r="C2" s="408"/>
      <c r="D2" s="408"/>
      <c r="E2" s="408"/>
      <c r="F2" s="408"/>
      <c r="G2" s="408"/>
      <c r="H2" s="408"/>
      <c r="I2" s="408"/>
      <c r="J2" s="296"/>
    </row>
    <row r="3" spans="1:10" s="23" customFormat="1" ht="14.1" customHeight="1" x14ac:dyDescent="0.2">
      <c r="A3" s="349" t="s">
        <v>233</v>
      </c>
      <c r="B3" s="349"/>
      <c r="C3" s="349"/>
      <c r="D3" s="349"/>
      <c r="E3" s="349"/>
      <c r="F3" s="349"/>
      <c r="G3" s="349"/>
      <c r="H3" s="349"/>
      <c r="I3" s="349"/>
      <c r="J3" s="291"/>
    </row>
    <row r="4" spans="1:10" ht="14.1" customHeight="1" x14ac:dyDescent="0.2">
      <c r="A4" s="350" t="s">
        <v>125</v>
      </c>
      <c r="B4" s="350"/>
      <c r="C4" s="350"/>
      <c r="D4" s="350"/>
      <c r="E4" s="350"/>
      <c r="F4" s="350"/>
      <c r="G4" s="350"/>
      <c r="H4" s="350"/>
      <c r="I4" s="350"/>
      <c r="J4" s="292"/>
    </row>
    <row r="5" spans="1:10" ht="14.1" customHeight="1" x14ac:dyDescent="0.2">
      <c r="A5" s="350" t="s">
        <v>245</v>
      </c>
      <c r="B5" s="350"/>
      <c r="C5" s="350"/>
      <c r="D5" s="350"/>
      <c r="E5" s="350"/>
      <c r="F5" s="350"/>
      <c r="G5" s="350"/>
      <c r="H5" s="350"/>
      <c r="I5" s="350"/>
      <c r="J5" s="292"/>
    </row>
    <row r="6" spans="1:10" s="23" customFormat="1" ht="9" customHeight="1" x14ac:dyDescent="0.2">
      <c r="A6" s="409"/>
      <c r="B6" s="409"/>
      <c r="C6" s="409"/>
      <c r="D6" s="409"/>
      <c r="E6" s="409"/>
      <c r="F6" s="409"/>
      <c r="G6" s="409"/>
      <c r="H6" s="409"/>
      <c r="I6" s="409"/>
      <c r="J6" s="294"/>
    </row>
    <row r="7" spans="1:10" s="23" customFormat="1" ht="72" x14ac:dyDescent="0.2">
      <c r="A7" s="134"/>
      <c r="B7" s="332" t="s">
        <v>75</v>
      </c>
      <c r="C7" s="332"/>
      <c r="D7" s="135" t="s">
        <v>48</v>
      </c>
      <c r="E7" s="135" t="s">
        <v>127</v>
      </c>
      <c r="F7" s="135" t="s">
        <v>128</v>
      </c>
      <c r="G7" s="135" t="s">
        <v>211</v>
      </c>
      <c r="H7" s="135" t="s">
        <v>129</v>
      </c>
      <c r="I7" s="136"/>
      <c r="J7" s="304"/>
    </row>
    <row r="8" spans="1:10" s="23" customFormat="1" ht="3" customHeight="1" x14ac:dyDescent="0.2">
      <c r="A8" s="137"/>
      <c r="B8" s="27"/>
      <c r="C8" s="27"/>
      <c r="D8" s="27"/>
      <c r="E8" s="27"/>
      <c r="F8" s="27"/>
      <c r="G8" s="27"/>
      <c r="H8" s="27"/>
      <c r="I8" s="138"/>
      <c r="J8" s="27"/>
    </row>
    <row r="9" spans="1:10" s="23" customFormat="1" ht="3" customHeight="1" x14ac:dyDescent="0.2">
      <c r="A9" s="33"/>
      <c r="B9" s="139"/>
      <c r="C9" s="277"/>
      <c r="D9" s="36"/>
      <c r="E9" s="34"/>
      <c r="F9" s="35"/>
      <c r="G9" s="24"/>
      <c r="H9" s="139"/>
      <c r="I9" s="140"/>
      <c r="J9" s="290"/>
    </row>
    <row r="10" spans="1:10" x14ac:dyDescent="0.2">
      <c r="A10" s="43"/>
      <c r="B10" s="404" t="s">
        <v>235</v>
      </c>
      <c r="C10" s="404"/>
      <c r="D10" s="215">
        <f>SUM(D11:D13)</f>
        <v>3326749594</v>
      </c>
      <c r="E10" s="215"/>
      <c r="F10" s="215"/>
      <c r="G10" s="215"/>
      <c r="H10" s="215">
        <f>SUM(D10:G10)</f>
        <v>3326749594</v>
      </c>
      <c r="I10" s="213"/>
      <c r="J10" s="303"/>
    </row>
    <row r="11" spans="1:10" x14ac:dyDescent="0.2">
      <c r="A11" s="33"/>
      <c r="B11" s="331" t="s">
        <v>212</v>
      </c>
      <c r="C11" s="331"/>
      <c r="D11" s="216">
        <f>+ESF!J42</f>
        <v>3240765380.8099999</v>
      </c>
      <c r="E11" s="216"/>
      <c r="F11" s="216"/>
      <c r="G11" s="216"/>
      <c r="H11" s="214">
        <f t="shared" ref="H11:H13" si="0">SUM(D11:G11)</f>
        <v>3240765380.8099999</v>
      </c>
      <c r="I11" s="213"/>
      <c r="J11" s="303"/>
    </row>
    <row r="12" spans="1:10" x14ac:dyDescent="0.2">
      <c r="A12" s="33"/>
      <c r="B12" s="331" t="s">
        <v>213</v>
      </c>
      <c r="C12" s="331"/>
      <c r="D12" s="216">
        <f>+ESF!J43</f>
        <v>85984213.189999998</v>
      </c>
      <c r="E12" s="216"/>
      <c r="F12" s="216"/>
      <c r="G12" s="216"/>
      <c r="H12" s="214">
        <f t="shared" si="0"/>
        <v>85984213.189999998</v>
      </c>
      <c r="I12" s="213"/>
      <c r="J12" s="303"/>
    </row>
    <row r="13" spans="1:10" x14ac:dyDescent="0.2">
      <c r="A13" s="33"/>
      <c r="B13" s="331" t="s">
        <v>214</v>
      </c>
      <c r="C13" s="331"/>
      <c r="D13" s="216">
        <f>+ESF!J44</f>
        <v>0</v>
      </c>
      <c r="E13" s="216"/>
      <c r="F13" s="216"/>
      <c r="G13" s="216"/>
      <c r="H13" s="214">
        <f t="shared" si="0"/>
        <v>0</v>
      </c>
      <c r="I13" s="213"/>
      <c r="J13" s="303"/>
    </row>
    <row r="14" spans="1:10" ht="6.75" customHeight="1" x14ac:dyDescent="0.2">
      <c r="A14" s="43"/>
      <c r="B14" s="280"/>
      <c r="C14" s="36"/>
      <c r="D14" s="214"/>
      <c r="E14" s="214"/>
      <c r="F14" s="214"/>
      <c r="G14" s="214"/>
      <c r="H14" s="214"/>
      <c r="I14" s="213"/>
      <c r="J14" s="303"/>
    </row>
    <row r="15" spans="1:10" x14ac:dyDescent="0.2">
      <c r="A15" s="43"/>
      <c r="B15" s="404" t="s">
        <v>236</v>
      </c>
      <c r="C15" s="404"/>
      <c r="D15" s="215"/>
      <c r="E15" s="309">
        <f>SUM(E16:E20)</f>
        <v>3183207237.8899999</v>
      </c>
      <c r="F15" s="215">
        <f>SUM(F16)</f>
        <v>1541825387.8000031</v>
      </c>
      <c r="G15" s="215"/>
      <c r="H15" s="215">
        <f>SUM(E15:F15)</f>
        <v>4725032625.6900024</v>
      </c>
      <c r="I15" s="213"/>
      <c r="J15" s="303"/>
    </row>
    <row r="16" spans="1:10" x14ac:dyDescent="0.2">
      <c r="A16" s="33"/>
      <c r="B16" s="331" t="s">
        <v>215</v>
      </c>
      <c r="C16" s="331"/>
      <c r="D16" s="216"/>
      <c r="E16" s="216"/>
      <c r="F16" s="216">
        <f>+ESF!J48</f>
        <v>1541825387.8000031</v>
      </c>
      <c r="G16" s="216"/>
      <c r="H16" s="214">
        <f>SUM(F16)</f>
        <v>1541825387.8000031</v>
      </c>
      <c r="I16" s="213"/>
      <c r="J16" s="303"/>
    </row>
    <row r="17" spans="1:12" x14ac:dyDescent="0.2">
      <c r="A17" s="33"/>
      <c r="B17" s="331" t="s">
        <v>216</v>
      </c>
      <c r="C17" s="331"/>
      <c r="D17" s="216"/>
      <c r="E17" s="216">
        <f>+ESF!J49</f>
        <v>3178910036.8899999</v>
      </c>
      <c r="F17" s="216"/>
      <c r="G17" s="216"/>
      <c r="H17" s="214">
        <f>SUM(E17)</f>
        <v>3178910036.8899999</v>
      </c>
      <c r="I17" s="213"/>
      <c r="J17" s="303"/>
    </row>
    <row r="18" spans="1:12" x14ac:dyDescent="0.2">
      <c r="A18" s="33"/>
      <c r="B18" s="331" t="s">
        <v>217</v>
      </c>
      <c r="C18" s="331"/>
      <c r="D18" s="216"/>
      <c r="E18" s="216">
        <f>+ESF!J50</f>
        <v>4297201</v>
      </c>
      <c r="F18" s="216"/>
      <c r="G18" s="216"/>
      <c r="H18" s="214">
        <f>SUM(E18)</f>
        <v>4297201</v>
      </c>
      <c r="I18" s="213"/>
      <c r="J18" s="303"/>
    </row>
    <row r="19" spans="1:12" x14ac:dyDescent="0.2">
      <c r="A19" s="33"/>
      <c r="B19" s="331" t="s">
        <v>218</v>
      </c>
      <c r="C19" s="331"/>
      <c r="D19" s="216"/>
      <c r="E19" s="216">
        <v>0</v>
      </c>
      <c r="F19" s="216"/>
      <c r="G19" s="216"/>
      <c r="H19" s="214">
        <f t="shared" ref="H19:H20" si="1">SUM(E19)</f>
        <v>0</v>
      </c>
      <c r="I19" s="213"/>
      <c r="J19" s="303"/>
    </row>
    <row r="20" spans="1:12" x14ac:dyDescent="0.2">
      <c r="A20" s="33"/>
      <c r="B20" s="331" t="s">
        <v>219</v>
      </c>
      <c r="C20" s="331"/>
      <c r="D20" s="216"/>
      <c r="E20" s="216">
        <f>+ESF!J52</f>
        <v>0</v>
      </c>
      <c r="F20" s="216"/>
      <c r="G20" s="216"/>
      <c r="H20" s="214">
        <f t="shared" si="1"/>
        <v>0</v>
      </c>
      <c r="I20" s="213"/>
      <c r="J20" s="303"/>
    </row>
    <row r="21" spans="1:12" ht="7.5" customHeight="1" x14ac:dyDescent="0.2">
      <c r="A21" s="43"/>
      <c r="B21" s="280"/>
      <c r="C21" s="36"/>
      <c r="D21" s="214"/>
      <c r="E21" s="214"/>
      <c r="F21" s="214"/>
      <c r="G21" s="214"/>
      <c r="H21" s="214"/>
      <c r="I21" s="213"/>
      <c r="J21" s="303"/>
    </row>
    <row r="22" spans="1:12" ht="24" customHeight="1" x14ac:dyDescent="0.2">
      <c r="A22" s="43"/>
      <c r="B22" s="404" t="s">
        <v>237</v>
      </c>
      <c r="C22" s="404"/>
      <c r="D22" s="271"/>
      <c r="E22" s="271"/>
      <c r="F22" s="271"/>
      <c r="G22" s="271">
        <f>G23+G24</f>
        <v>0</v>
      </c>
      <c r="H22" s="271">
        <f>SUM(G22)</f>
        <v>0</v>
      </c>
      <c r="I22" s="213"/>
      <c r="J22" s="303"/>
    </row>
    <row r="23" spans="1:12" ht="13.5" customHeight="1" x14ac:dyDescent="0.2">
      <c r="A23" s="43"/>
      <c r="B23" s="405" t="s">
        <v>220</v>
      </c>
      <c r="C23" s="405"/>
      <c r="D23" s="214"/>
      <c r="E23" s="214"/>
      <c r="F23" s="214"/>
      <c r="G23" s="214">
        <v>0</v>
      </c>
      <c r="H23" s="307">
        <f t="shared" ref="H23:H24" si="2">SUM(G23)</f>
        <v>0</v>
      </c>
      <c r="I23" s="213"/>
      <c r="J23" s="303"/>
    </row>
    <row r="24" spans="1:12" ht="13.5" customHeight="1" x14ac:dyDescent="0.2">
      <c r="A24" s="43"/>
      <c r="B24" s="405" t="s">
        <v>221</v>
      </c>
      <c r="C24" s="405"/>
      <c r="D24" s="214"/>
      <c r="E24" s="214"/>
      <c r="F24" s="214"/>
      <c r="G24" s="214">
        <v>0</v>
      </c>
      <c r="H24" s="307">
        <f t="shared" si="2"/>
        <v>0</v>
      </c>
      <c r="I24" s="213"/>
      <c r="J24" s="303"/>
    </row>
    <row r="25" spans="1:12" ht="3.75" customHeight="1" x14ac:dyDescent="0.2">
      <c r="A25" s="43"/>
      <c r="B25" s="280"/>
      <c r="C25" s="36"/>
      <c r="D25" s="214"/>
      <c r="E25" s="214"/>
      <c r="F25" s="214"/>
      <c r="G25" s="214"/>
      <c r="H25" s="214"/>
      <c r="I25" s="213"/>
      <c r="J25" s="303"/>
    </row>
    <row r="26" spans="1:12" ht="15" x14ac:dyDescent="0.25">
      <c r="A26" s="43"/>
      <c r="B26" s="406" t="s">
        <v>238</v>
      </c>
      <c r="C26" s="406"/>
      <c r="D26" s="215">
        <f>+D10</f>
        <v>3326749594</v>
      </c>
      <c r="E26" s="215">
        <f>+E15</f>
        <v>3183207237.8899999</v>
      </c>
      <c r="F26" s="215">
        <f>+F15</f>
        <v>1541825387.8000031</v>
      </c>
      <c r="G26" s="215">
        <f>+G22</f>
        <v>0</v>
      </c>
      <c r="H26" s="215">
        <f>H10+H15+H22</f>
        <v>8051782219.6900024</v>
      </c>
      <c r="I26" s="213"/>
      <c r="J26" s="303"/>
      <c r="K26" s="305" t="str">
        <f>IF(H26=ESF!J59," ","ERROR")</f>
        <v xml:space="preserve"> </v>
      </c>
      <c r="L26" s="186"/>
    </row>
    <row r="27" spans="1:12" ht="6" customHeight="1" x14ac:dyDescent="0.2">
      <c r="A27" s="33"/>
      <c r="B27" s="36"/>
      <c r="C27" s="35"/>
      <c r="D27" s="214"/>
      <c r="E27" s="214"/>
      <c r="F27" s="214"/>
      <c r="G27" s="214"/>
      <c r="H27" s="214"/>
      <c r="I27" s="213"/>
      <c r="J27" s="303"/>
    </row>
    <row r="28" spans="1:12" x14ac:dyDescent="0.2">
      <c r="A28" s="43"/>
      <c r="B28" s="404" t="s">
        <v>239</v>
      </c>
      <c r="C28" s="404"/>
      <c r="D28" s="215">
        <f>SUM(D29:D31)</f>
        <v>239615209.56</v>
      </c>
      <c r="E28" s="215"/>
      <c r="F28" s="215"/>
      <c r="G28" s="215"/>
      <c r="H28" s="215">
        <f>SUM(D28:G28)</f>
        <v>239615209.56</v>
      </c>
      <c r="I28" s="213"/>
      <c r="J28" s="303"/>
    </row>
    <row r="29" spans="1:12" x14ac:dyDescent="0.2">
      <c r="A29" s="33"/>
      <c r="B29" s="331" t="s">
        <v>222</v>
      </c>
      <c r="C29" s="331"/>
      <c r="D29" s="216">
        <f>+ESF!I42-ESF!J42</f>
        <v>-83131729.769999981</v>
      </c>
      <c r="E29" s="216"/>
      <c r="F29" s="216"/>
      <c r="G29" s="216"/>
      <c r="H29" s="214">
        <f>SUM(D29:G29)</f>
        <v>-83131729.769999981</v>
      </c>
      <c r="I29" s="213"/>
      <c r="J29" s="303"/>
    </row>
    <row r="30" spans="1:12" x14ac:dyDescent="0.2">
      <c r="A30" s="33"/>
      <c r="B30" s="331" t="s">
        <v>213</v>
      </c>
      <c r="C30" s="331"/>
      <c r="D30" s="216">
        <f>+ESF!I43-ESF!J43</f>
        <v>322746939.32999998</v>
      </c>
      <c r="E30" s="216"/>
      <c r="F30" s="216"/>
      <c r="G30" s="216"/>
      <c r="H30" s="214">
        <f>SUM(D30:G30)</f>
        <v>322746939.32999998</v>
      </c>
      <c r="I30" s="213"/>
      <c r="J30" s="303"/>
    </row>
    <row r="31" spans="1:12" x14ac:dyDescent="0.2">
      <c r="A31" s="33"/>
      <c r="B31" s="331" t="s">
        <v>214</v>
      </c>
      <c r="C31" s="331"/>
      <c r="D31" s="216">
        <f>+ESF!I44-ESF!J44</f>
        <v>0</v>
      </c>
      <c r="E31" s="216"/>
      <c r="F31" s="216"/>
      <c r="G31" s="216"/>
      <c r="H31" s="214">
        <f>SUM(D31:G31)</f>
        <v>0</v>
      </c>
      <c r="I31" s="213"/>
      <c r="J31" s="303"/>
    </row>
    <row r="32" spans="1:12" ht="7.5" customHeight="1" x14ac:dyDescent="0.2">
      <c r="A32" s="43"/>
      <c r="B32" s="280"/>
      <c r="C32" s="36"/>
      <c r="D32" s="214"/>
      <c r="E32" s="214"/>
      <c r="F32" s="214"/>
      <c r="G32" s="214"/>
      <c r="H32" s="214"/>
      <c r="I32" s="213"/>
      <c r="J32" s="303"/>
      <c r="K32" s="186"/>
    </row>
    <row r="33" spans="1:14" x14ac:dyDescent="0.2">
      <c r="A33" s="43" t="s">
        <v>126</v>
      </c>
      <c r="B33" s="404" t="s">
        <v>240</v>
      </c>
      <c r="C33" s="404"/>
      <c r="D33" s="215"/>
      <c r="E33" s="215">
        <f>SUM(E35)</f>
        <v>1623205638.2100005</v>
      </c>
      <c r="F33" s="215">
        <f>SUM(F34:F38)</f>
        <v>1340725775.4299998</v>
      </c>
      <c r="G33" s="215"/>
      <c r="H33" s="215">
        <f>SUM(E33:F33)</f>
        <v>2963931413.6400003</v>
      </c>
      <c r="I33" s="213"/>
      <c r="J33" s="303"/>
      <c r="K33" s="186"/>
    </row>
    <row r="34" spans="1:14" x14ac:dyDescent="0.2">
      <c r="A34" s="33"/>
      <c r="B34" s="331" t="s">
        <v>215</v>
      </c>
      <c r="C34" s="331"/>
      <c r="D34" s="216"/>
      <c r="E34" s="216"/>
      <c r="F34" s="216">
        <f>+ESF!I48</f>
        <v>2412406774.7100029</v>
      </c>
      <c r="G34" s="216"/>
      <c r="H34" s="214">
        <f>SUM(F34)</f>
        <v>2412406774.7100029</v>
      </c>
      <c r="I34" s="213"/>
      <c r="J34" s="303"/>
      <c r="K34" s="186"/>
    </row>
    <row r="35" spans="1:14" x14ac:dyDescent="0.2">
      <c r="A35" s="33"/>
      <c r="B35" s="331" t="s">
        <v>216</v>
      </c>
      <c r="C35" s="331"/>
      <c r="D35" s="216"/>
      <c r="E35" s="216">
        <f>+ESF!I49-ESF!J49</f>
        <v>1623205638.2100005</v>
      </c>
      <c r="F35" s="216">
        <f>-ESF!J48</f>
        <v>-1541825387.8000031</v>
      </c>
      <c r="G35" s="216"/>
      <c r="H35" s="214">
        <f>SUM(E35:F35)</f>
        <v>81380250.409997463</v>
      </c>
      <c r="I35" s="213"/>
      <c r="J35" s="303"/>
    </row>
    <row r="36" spans="1:14" x14ac:dyDescent="0.2">
      <c r="A36" s="33"/>
      <c r="B36" s="331" t="s">
        <v>217</v>
      </c>
      <c r="C36" s="331"/>
      <c r="D36" s="216"/>
      <c r="E36" s="216"/>
      <c r="F36" s="216">
        <f>+ESF!I50-ESF!J50</f>
        <v>470144388.51999998</v>
      </c>
      <c r="G36" s="216"/>
      <c r="H36" s="214">
        <f>SUM(F36)</f>
        <v>470144388.51999998</v>
      </c>
      <c r="I36" s="213"/>
      <c r="J36" s="303"/>
    </row>
    <row r="37" spans="1:14" x14ac:dyDescent="0.2">
      <c r="A37" s="33"/>
      <c r="B37" s="331" t="s">
        <v>218</v>
      </c>
      <c r="C37" s="331"/>
      <c r="D37" s="216"/>
      <c r="E37" s="216"/>
      <c r="F37" s="216">
        <f>+ESF!I51-ESF!J51</f>
        <v>0</v>
      </c>
      <c r="G37" s="216"/>
      <c r="H37" s="214">
        <f>SUM(F37)</f>
        <v>0</v>
      </c>
      <c r="I37" s="213"/>
      <c r="J37" s="303"/>
    </row>
    <row r="38" spans="1:14" x14ac:dyDescent="0.2">
      <c r="A38" s="33"/>
      <c r="B38" s="331" t="s">
        <v>219</v>
      </c>
      <c r="C38" s="331"/>
      <c r="D38" s="216"/>
      <c r="E38" s="216"/>
      <c r="F38" s="216">
        <f>+ESF!I52-ESF!J52</f>
        <v>0</v>
      </c>
      <c r="G38" s="216"/>
      <c r="H38" s="214">
        <f>SUM(F38)</f>
        <v>0</v>
      </c>
      <c r="I38" s="213"/>
      <c r="J38" s="303"/>
    </row>
    <row r="39" spans="1:14" ht="7.5" customHeight="1" x14ac:dyDescent="0.2">
      <c r="A39" s="33"/>
      <c r="B39" s="276"/>
      <c r="C39" s="276"/>
      <c r="D39" s="216"/>
      <c r="E39" s="216"/>
      <c r="F39" s="216"/>
      <c r="G39" s="216"/>
      <c r="H39" s="214"/>
      <c r="I39" s="213"/>
      <c r="J39" s="303"/>
    </row>
    <row r="40" spans="1:14" ht="24.75" customHeight="1" x14ac:dyDescent="0.2">
      <c r="A40" s="33"/>
      <c r="B40" s="334" t="s">
        <v>241</v>
      </c>
      <c r="C40" s="334"/>
      <c r="D40" s="271"/>
      <c r="E40" s="271"/>
      <c r="F40" s="271"/>
      <c r="G40" s="271">
        <v>0</v>
      </c>
      <c r="H40" s="271">
        <f>SUM(G40)</f>
        <v>0</v>
      </c>
      <c r="I40" s="213"/>
      <c r="J40" s="303"/>
    </row>
    <row r="41" spans="1:14" x14ac:dyDescent="0.2">
      <c r="A41" s="33"/>
      <c r="B41" s="331" t="s">
        <v>220</v>
      </c>
      <c r="C41" s="331"/>
      <c r="D41" s="216"/>
      <c r="E41" s="216"/>
      <c r="F41" s="216"/>
      <c r="G41" s="216">
        <v>0</v>
      </c>
      <c r="H41" s="214">
        <f>SUM(G41)</f>
        <v>0</v>
      </c>
      <c r="I41" s="213"/>
      <c r="J41" s="303"/>
    </row>
    <row r="42" spans="1:14" x14ac:dyDescent="0.2">
      <c r="A42" s="33"/>
      <c r="B42" s="331" t="s">
        <v>223</v>
      </c>
      <c r="C42" s="331"/>
      <c r="D42" s="216"/>
      <c r="E42" s="216"/>
      <c r="F42" s="216"/>
      <c r="G42" s="216">
        <v>0</v>
      </c>
      <c r="H42" s="214">
        <f>SUM(G42)</f>
        <v>0</v>
      </c>
      <c r="I42" s="213"/>
      <c r="J42" s="303"/>
    </row>
    <row r="43" spans="1:14" ht="9.9499999999999993" customHeight="1" x14ac:dyDescent="0.2">
      <c r="A43" s="43"/>
      <c r="B43" s="280"/>
      <c r="C43" s="36"/>
      <c r="D43" s="214"/>
      <c r="E43" s="214"/>
      <c r="F43" s="214"/>
      <c r="G43" s="214"/>
      <c r="H43" s="214"/>
      <c r="I43" s="213"/>
      <c r="J43" s="303"/>
    </row>
    <row r="44" spans="1:14" ht="15" x14ac:dyDescent="0.25">
      <c r="A44" s="141"/>
      <c r="B44" s="410" t="s">
        <v>242</v>
      </c>
      <c r="C44" s="410"/>
      <c r="D44" s="217">
        <f>+D26+D28</f>
        <v>3566364803.5599999</v>
      </c>
      <c r="E44" s="217">
        <f>+E26+E33</f>
        <v>4806412876.1000004</v>
      </c>
      <c r="F44" s="217">
        <f>+F26+F33</f>
        <v>2882551163.2300029</v>
      </c>
      <c r="G44" s="217">
        <f>+G26+G40</f>
        <v>0</v>
      </c>
      <c r="H44" s="217">
        <f>SUM(D44:G44)</f>
        <v>11255328842.890003</v>
      </c>
      <c r="I44" s="218"/>
      <c r="J44" s="303"/>
      <c r="K44" s="305" t="str">
        <f>IF(H44=ESF!I59," ","ERROR")</f>
        <v xml:space="preserve"> </v>
      </c>
      <c r="L44" s="186"/>
      <c r="N44" s="186"/>
    </row>
    <row r="45" spans="1:14" ht="6" customHeight="1" x14ac:dyDescent="0.2">
      <c r="A45" s="269"/>
      <c r="B45" s="269"/>
      <c r="C45" s="269"/>
      <c r="D45" s="269"/>
      <c r="E45" s="269"/>
      <c r="F45" s="269"/>
      <c r="G45" s="269"/>
      <c r="H45" s="269"/>
      <c r="I45" s="270"/>
      <c r="J45" s="290"/>
    </row>
    <row r="46" spans="1:14" ht="6" customHeight="1" x14ac:dyDescent="0.2">
      <c r="A46" s="53"/>
      <c r="B46" s="231"/>
      <c r="C46" s="231"/>
      <c r="D46" s="231"/>
      <c r="E46" s="231"/>
      <c r="F46" s="232"/>
      <c r="G46" s="232"/>
      <c r="H46" s="232"/>
      <c r="I46" s="277"/>
      <c r="J46" s="290"/>
    </row>
    <row r="47" spans="1:14" ht="15" customHeight="1" x14ac:dyDescent="0.2">
      <c r="A47" s="23"/>
      <c r="B47" s="347" t="s">
        <v>232</v>
      </c>
      <c r="C47" s="347"/>
      <c r="D47" s="347"/>
      <c r="E47" s="347"/>
      <c r="F47" s="347"/>
      <c r="G47" s="347"/>
      <c r="H47" s="347"/>
      <c r="I47" s="347"/>
      <c r="J47" s="293"/>
    </row>
    <row r="48" spans="1:14" ht="9.75" customHeight="1" x14ac:dyDescent="0.2">
      <c r="A48" s="23"/>
      <c r="B48" s="35"/>
      <c r="C48" s="53"/>
      <c r="D48" s="54"/>
      <c r="E48" s="54"/>
      <c r="F48" s="23"/>
      <c r="G48" s="55"/>
      <c r="H48" s="53"/>
      <c r="I48" s="54"/>
      <c r="J48" s="54"/>
    </row>
    <row r="49" spans="1:10" ht="50.1" customHeight="1" x14ac:dyDescent="0.2">
      <c r="A49" s="23"/>
      <c r="B49" s="35"/>
      <c r="C49" s="169"/>
      <c r="D49" s="169"/>
      <c r="E49" s="407"/>
      <c r="F49" s="407"/>
      <c r="G49" s="407"/>
      <c r="H49" s="61"/>
      <c r="I49" s="54"/>
      <c r="J49" s="54"/>
    </row>
    <row r="50" spans="1:10" ht="14.1" customHeight="1" x14ac:dyDescent="0.2">
      <c r="A50" s="23"/>
      <c r="B50" s="57"/>
      <c r="C50" s="279"/>
      <c r="D50" s="228"/>
      <c r="E50" s="402"/>
      <c r="F50" s="402"/>
      <c r="G50" s="402"/>
      <c r="H50" s="21"/>
      <c r="I50" s="36"/>
      <c r="J50" s="36"/>
    </row>
    <row r="51" spans="1:10" ht="14.1" customHeight="1" x14ac:dyDescent="0.2">
      <c r="A51" s="23"/>
      <c r="B51" s="59"/>
      <c r="C51" s="278"/>
      <c r="D51" s="229"/>
      <c r="E51" s="398"/>
      <c r="F51" s="398"/>
      <c r="G51" s="398"/>
      <c r="H51" s="22"/>
      <c r="I51" s="36"/>
      <c r="J51" s="36"/>
    </row>
    <row r="52" spans="1:10" x14ac:dyDescent="0.2">
      <c r="C52" s="231"/>
      <c r="D52" s="232"/>
      <c r="E52" s="232"/>
      <c r="F52" s="232"/>
      <c r="G52" s="232"/>
    </row>
  </sheetData>
  <sheetProtection formatCells="0" selectLockedCells="1"/>
  <mergeCells count="38"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</mergeCells>
  <printOptions verticalCentered="1"/>
  <pageMargins left="0.55118110236220474" right="0.39370078740157483" top="0.39370078740157483" bottom="0.59055118110236227" header="0" footer="0"/>
  <pageSetup scale="78" orientation="landscape" r:id="rId1"/>
  <ignoredErrors>
    <ignoredError sqref="D11:D13 E17:E18 F16 D29:D31 E35 F34:F38 E20" unlockedFormula="1"/>
    <ignoredError sqref="H3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WhiteSpace="0" zoomScaleNormal="100" workbookViewId="0">
      <selection sqref="A1:XFD1"/>
    </sheetView>
  </sheetViews>
  <sheetFormatPr baseColWidth="10" defaultRowHeight="12" x14ac:dyDescent="0.2"/>
  <cols>
    <col min="1" max="1" width="1.28515625" style="61" customWidth="1"/>
    <col min="2" max="3" width="1.85546875" style="61" customWidth="1"/>
    <col min="4" max="4" width="3.42578125" style="61" customWidth="1"/>
    <col min="5" max="5" width="23.85546875" style="61" customWidth="1"/>
    <col min="6" max="6" width="21.42578125" style="61" customWidth="1"/>
    <col min="7" max="7" width="17.28515625" style="61" customWidth="1"/>
    <col min="8" max="9" width="18.7109375" style="196" customWidth="1"/>
    <col min="10" max="11" width="3" style="61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3" customFormat="1" ht="16.5" customHeight="1" x14ac:dyDescent="0.2">
      <c r="B1" s="62"/>
      <c r="C1" s="62"/>
      <c r="D1" s="343"/>
      <c r="E1" s="343"/>
      <c r="F1" s="343"/>
      <c r="G1" s="343"/>
      <c r="H1" s="343"/>
      <c r="I1" s="343"/>
      <c r="J1" s="343"/>
      <c r="K1" s="289"/>
    </row>
    <row r="2" spans="1:11" s="23" customFormat="1" ht="16.5" customHeight="1" x14ac:dyDescent="0.2">
      <c r="A2" s="420" t="s">
        <v>233</v>
      </c>
      <c r="B2" s="420"/>
      <c r="C2" s="420"/>
      <c r="D2" s="420"/>
      <c r="E2" s="420"/>
      <c r="F2" s="420"/>
      <c r="G2" s="420"/>
      <c r="H2" s="420"/>
      <c r="I2" s="420"/>
      <c r="J2" s="420"/>
      <c r="K2" s="298"/>
    </row>
    <row r="3" spans="1:11" ht="15" customHeight="1" x14ac:dyDescent="0.2">
      <c r="A3" s="421" t="s">
        <v>160</v>
      </c>
      <c r="B3" s="421"/>
      <c r="C3" s="421"/>
      <c r="D3" s="421"/>
      <c r="E3" s="421"/>
      <c r="F3" s="421"/>
      <c r="G3" s="421"/>
      <c r="H3" s="421"/>
      <c r="I3" s="421"/>
      <c r="J3" s="421"/>
      <c r="K3" s="299"/>
    </row>
    <row r="4" spans="1:11" ht="15" customHeight="1" x14ac:dyDescent="0.2">
      <c r="A4" s="421" t="s">
        <v>243</v>
      </c>
      <c r="B4" s="421"/>
      <c r="C4" s="421"/>
      <c r="D4" s="421"/>
      <c r="E4" s="421"/>
      <c r="F4" s="421"/>
      <c r="G4" s="421"/>
      <c r="H4" s="421"/>
      <c r="I4" s="421"/>
      <c r="J4" s="421"/>
      <c r="K4" s="299"/>
    </row>
    <row r="5" spans="1:11" s="23" customFormat="1" ht="10.5" customHeight="1" x14ac:dyDescent="0.2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288"/>
    </row>
    <row r="6" spans="1:11" s="23" customFormat="1" ht="31.5" customHeight="1" x14ac:dyDescent="0.2">
      <c r="A6" s="144"/>
      <c r="B6" s="417" t="s">
        <v>75</v>
      </c>
      <c r="C6" s="417"/>
      <c r="D6" s="417"/>
      <c r="E6" s="417"/>
      <c r="F6" s="417"/>
      <c r="G6" s="68"/>
      <c r="H6" s="198">
        <v>2019</v>
      </c>
      <c r="I6" s="198">
        <v>2018</v>
      </c>
      <c r="J6" s="220"/>
      <c r="K6" s="302"/>
    </row>
    <row r="7" spans="1:11" s="23" customFormat="1" ht="3" customHeight="1" x14ac:dyDescent="0.2">
      <c r="A7" s="70"/>
      <c r="B7" s="61"/>
      <c r="C7" s="61"/>
      <c r="D7" s="71"/>
      <c r="E7" s="71"/>
      <c r="F7" s="71"/>
      <c r="G7" s="71"/>
      <c r="H7" s="190"/>
      <c r="I7" s="190"/>
      <c r="J7" s="156"/>
      <c r="K7" s="61"/>
    </row>
    <row r="8" spans="1:11" s="23" customFormat="1" ht="4.5" customHeight="1" x14ac:dyDescent="0.2">
      <c r="A8" s="33"/>
      <c r="B8" s="24"/>
      <c r="C8" s="73"/>
      <c r="D8" s="73"/>
      <c r="E8" s="73"/>
      <c r="F8" s="73"/>
      <c r="G8" s="73"/>
      <c r="H8" s="190"/>
      <c r="I8" s="190"/>
      <c r="J8" s="87"/>
      <c r="K8" s="24"/>
    </row>
    <row r="9" spans="1:11" ht="17.25" customHeight="1" x14ac:dyDescent="0.2">
      <c r="A9" s="33"/>
      <c r="B9" s="418" t="s">
        <v>210</v>
      </c>
      <c r="C9" s="418"/>
      <c r="D9" s="418"/>
      <c r="E9" s="418"/>
      <c r="F9" s="418"/>
      <c r="G9" s="418"/>
      <c r="H9" s="190"/>
      <c r="I9" s="190"/>
      <c r="J9" s="87"/>
      <c r="K9" s="24"/>
    </row>
    <row r="10" spans="1:11" ht="7.5" customHeight="1" x14ac:dyDescent="0.2">
      <c r="A10" s="33"/>
      <c r="B10" s="24"/>
      <c r="C10" s="73"/>
      <c r="D10" s="24"/>
      <c r="E10" s="24"/>
      <c r="F10" s="73"/>
      <c r="G10" s="73"/>
      <c r="H10" s="190"/>
      <c r="I10" s="190"/>
      <c r="J10" s="87"/>
      <c r="K10" s="24"/>
    </row>
    <row r="11" spans="1:11" ht="17.25" customHeight="1" x14ac:dyDescent="0.2">
      <c r="A11" s="33"/>
      <c r="B11" s="24"/>
      <c r="C11" s="418" t="s">
        <v>66</v>
      </c>
      <c r="D11" s="418"/>
      <c r="E11" s="418"/>
      <c r="F11" s="418"/>
      <c r="G11" s="418"/>
      <c r="H11" s="191">
        <f>SUM(H12:H21)</f>
        <v>24209459311.209999</v>
      </c>
      <c r="I11" s="191">
        <f>SUM(I12:I21)</f>
        <v>24304206539.52</v>
      </c>
      <c r="J11" s="87"/>
      <c r="K11" s="24"/>
    </row>
    <row r="12" spans="1:11" ht="15" customHeight="1" x14ac:dyDescent="0.2">
      <c r="A12" s="33"/>
      <c r="B12" s="24"/>
      <c r="C12" s="73"/>
      <c r="D12" s="416" t="s">
        <v>83</v>
      </c>
      <c r="E12" s="416"/>
      <c r="F12" s="416"/>
      <c r="G12" s="416"/>
      <c r="H12" s="192">
        <v>1663901334.1400001</v>
      </c>
      <c r="I12" s="192">
        <f>1404457272.75+2057429</f>
        <v>1406514701.75</v>
      </c>
      <c r="J12" s="87"/>
      <c r="K12" s="24"/>
    </row>
    <row r="13" spans="1:11" ht="15" customHeight="1" x14ac:dyDescent="0.2">
      <c r="A13" s="33"/>
      <c r="B13" s="24"/>
      <c r="C13" s="73"/>
      <c r="D13" s="416" t="s">
        <v>181</v>
      </c>
      <c r="E13" s="416"/>
      <c r="F13" s="416"/>
      <c r="G13" s="416"/>
      <c r="H13" s="192">
        <v>0</v>
      </c>
      <c r="I13" s="192">
        <v>0</v>
      </c>
      <c r="J13" s="87"/>
      <c r="K13" s="24"/>
    </row>
    <row r="14" spans="1:11" ht="15" customHeight="1" x14ac:dyDescent="0.2">
      <c r="A14" s="33"/>
      <c r="B14" s="24"/>
      <c r="C14" s="146"/>
      <c r="D14" s="416" t="s">
        <v>162</v>
      </c>
      <c r="E14" s="416"/>
      <c r="F14" s="416"/>
      <c r="G14" s="416"/>
      <c r="H14" s="192">
        <v>0</v>
      </c>
      <c r="I14" s="192">
        <v>0</v>
      </c>
      <c r="J14" s="87"/>
      <c r="K14" s="24"/>
    </row>
    <row r="15" spans="1:11" ht="15" customHeight="1" x14ac:dyDescent="0.2">
      <c r="A15" s="33"/>
      <c r="B15" s="24"/>
      <c r="C15" s="146"/>
      <c r="D15" s="416" t="s">
        <v>89</v>
      </c>
      <c r="E15" s="416"/>
      <c r="F15" s="416"/>
      <c r="G15" s="416"/>
      <c r="H15" s="192">
        <v>439500344.18000001</v>
      </c>
      <c r="I15" s="192">
        <v>439841775.63999999</v>
      </c>
      <c r="J15" s="87"/>
      <c r="K15" s="24"/>
    </row>
    <row r="16" spans="1:11" ht="15" customHeight="1" x14ac:dyDescent="0.2">
      <c r="A16" s="33"/>
      <c r="B16" s="24"/>
      <c r="C16" s="146"/>
      <c r="D16" s="416" t="s">
        <v>231</v>
      </c>
      <c r="E16" s="416"/>
      <c r="F16" s="416"/>
      <c r="G16" s="416"/>
      <c r="H16" s="192">
        <v>183562240.36000001</v>
      </c>
      <c r="I16" s="192">
        <v>118189318.29000001</v>
      </c>
      <c r="J16" s="87"/>
      <c r="K16" s="24"/>
    </row>
    <row r="17" spans="1:11" ht="15" customHeight="1" x14ac:dyDescent="0.2">
      <c r="A17" s="33"/>
      <c r="B17" s="24"/>
      <c r="C17" s="146"/>
      <c r="D17" s="416" t="s">
        <v>226</v>
      </c>
      <c r="E17" s="416"/>
      <c r="F17" s="416"/>
      <c r="G17" s="416"/>
      <c r="H17" s="192">
        <v>113078211.97</v>
      </c>
      <c r="I17" s="192">
        <v>159666305.55000001</v>
      </c>
      <c r="J17" s="87"/>
      <c r="K17" s="24"/>
    </row>
    <row r="18" spans="1:11" ht="15" customHeight="1" x14ac:dyDescent="0.2">
      <c r="A18" s="33"/>
      <c r="B18" s="24"/>
      <c r="C18" s="146"/>
      <c r="D18" s="416" t="s">
        <v>227</v>
      </c>
      <c r="E18" s="416"/>
      <c r="F18" s="416"/>
      <c r="G18" s="416"/>
      <c r="H18" s="192">
        <v>0</v>
      </c>
      <c r="I18" s="192">
        <v>0</v>
      </c>
      <c r="J18" s="87"/>
      <c r="K18" s="24"/>
    </row>
    <row r="19" spans="1:11" ht="28.5" customHeight="1" x14ac:dyDescent="0.2">
      <c r="A19" s="33"/>
      <c r="B19" s="24"/>
      <c r="C19" s="146"/>
      <c r="D19" s="419" t="s">
        <v>229</v>
      </c>
      <c r="E19" s="419"/>
      <c r="F19" s="419"/>
      <c r="G19" s="419"/>
      <c r="H19" s="273">
        <v>21808691393.599998</v>
      </c>
      <c r="I19" s="273">
        <v>22179994438.290001</v>
      </c>
      <c r="J19" s="87"/>
      <c r="K19" s="24"/>
    </row>
    <row r="20" spans="1:11" ht="15" customHeight="1" x14ac:dyDescent="0.2">
      <c r="A20" s="33"/>
      <c r="B20" s="24"/>
      <c r="C20" s="146"/>
      <c r="D20" s="416" t="s">
        <v>230</v>
      </c>
      <c r="E20" s="416"/>
      <c r="F20" s="416"/>
      <c r="G20" s="416"/>
      <c r="H20" s="192">
        <v>0</v>
      </c>
      <c r="I20" s="192">
        <v>0</v>
      </c>
      <c r="J20" s="87"/>
      <c r="K20" s="24"/>
    </row>
    <row r="21" spans="1:11" ht="15" customHeight="1" x14ac:dyDescent="0.2">
      <c r="A21" s="33"/>
      <c r="B21" s="24"/>
      <c r="C21" s="146"/>
      <c r="D21" s="416" t="s">
        <v>182</v>
      </c>
      <c r="E21" s="416"/>
      <c r="F21" s="416"/>
      <c r="G21" s="88"/>
      <c r="H21" s="192">
        <v>725786.96</v>
      </c>
      <c r="I21" s="192">
        <v>0</v>
      </c>
      <c r="J21" s="87"/>
      <c r="K21" s="24"/>
    </row>
    <row r="22" spans="1:11" ht="6.75" customHeight="1" x14ac:dyDescent="0.2">
      <c r="A22" s="33"/>
      <c r="B22" s="24"/>
      <c r="C22" s="73"/>
      <c r="D22" s="24"/>
      <c r="E22" s="24"/>
      <c r="F22" s="73"/>
      <c r="G22" s="73"/>
      <c r="H22" s="190"/>
      <c r="I22" s="190"/>
      <c r="J22" s="87"/>
      <c r="K22" s="24"/>
    </row>
    <row r="23" spans="1:11" ht="15" customHeight="1" x14ac:dyDescent="0.2">
      <c r="A23" s="33"/>
      <c r="B23" s="24"/>
      <c r="C23" s="418" t="s">
        <v>67</v>
      </c>
      <c r="D23" s="418"/>
      <c r="E23" s="418"/>
      <c r="F23" s="418"/>
      <c r="G23" s="418"/>
      <c r="H23" s="191">
        <f>SUM(H24:H39)</f>
        <v>21369566067.900002</v>
      </c>
      <c r="I23" s="191">
        <f>SUM(I24:I39)</f>
        <v>22436960144.16</v>
      </c>
      <c r="J23" s="87"/>
      <c r="K23" s="24"/>
    </row>
    <row r="24" spans="1:11" ht="15" customHeight="1" x14ac:dyDescent="0.2">
      <c r="A24" s="33"/>
      <c r="B24" s="24"/>
      <c r="C24" s="147"/>
      <c r="D24" s="416" t="s">
        <v>165</v>
      </c>
      <c r="E24" s="416"/>
      <c r="F24" s="416"/>
      <c r="G24" s="416"/>
      <c r="H24" s="192">
        <v>6490241190.75</v>
      </c>
      <c r="I24" s="192">
        <v>6228346377.6700001</v>
      </c>
      <c r="J24" s="87"/>
      <c r="K24" s="24"/>
    </row>
    <row r="25" spans="1:11" ht="15" customHeight="1" x14ac:dyDescent="0.2">
      <c r="A25" s="33"/>
      <c r="B25" s="24"/>
      <c r="C25" s="147"/>
      <c r="D25" s="416" t="s">
        <v>86</v>
      </c>
      <c r="E25" s="416"/>
      <c r="F25" s="416"/>
      <c r="G25" s="416"/>
      <c r="H25" s="192">
        <v>511710483.87</v>
      </c>
      <c r="I25" s="192">
        <v>603888362.17999995</v>
      </c>
      <c r="J25" s="87"/>
      <c r="K25" s="24"/>
    </row>
    <row r="26" spans="1:11" ht="15" customHeight="1" x14ac:dyDescent="0.2">
      <c r="A26" s="33"/>
      <c r="B26" s="24"/>
      <c r="C26" s="147"/>
      <c r="D26" s="416" t="s">
        <v>88</v>
      </c>
      <c r="E26" s="416"/>
      <c r="F26" s="416"/>
      <c r="G26" s="416"/>
      <c r="H26" s="192">
        <v>1428284645.3800001</v>
      </c>
      <c r="I26" s="192">
        <v>2172300690.6900001</v>
      </c>
      <c r="J26" s="87"/>
      <c r="K26" s="24"/>
    </row>
    <row r="27" spans="1:11" ht="15" customHeight="1" x14ac:dyDescent="0.2">
      <c r="A27" s="33"/>
      <c r="B27" s="24"/>
      <c r="C27" s="147"/>
      <c r="D27" s="416" t="s">
        <v>90</v>
      </c>
      <c r="E27" s="416"/>
      <c r="F27" s="416"/>
      <c r="G27" s="416"/>
      <c r="H27" s="192">
        <v>810202769.30999994</v>
      </c>
      <c r="I27" s="192">
        <v>917813546.35000002</v>
      </c>
      <c r="J27" s="87"/>
      <c r="K27" s="24"/>
    </row>
    <row r="28" spans="1:11" ht="15" customHeight="1" x14ac:dyDescent="0.2">
      <c r="A28" s="33"/>
      <c r="B28" s="24"/>
      <c r="C28" s="147"/>
      <c r="D28" s="416" t="s">
        <v>168</v>
      </c>
      <c r="E28" s="416"/>
      <c r="F28" s="416"/>
      <c r="G28" s="416"/>
      <c r="H28" s="192">
        <v>6518851756.54</v>
      </c>
      <c r="I28" s="192">
        <v>6765511218.6999998</v>
      </c>
      <c r="J28" s="87"/>
      <c r="K28" s="24"/>
    </row>
    <row r="29" spans="1:11" ht="15" customHeight="1" x14ac:dyDescent="0.2">
      <c r="A29" s="33"/>
      <c r="B29" s="24"/>
      <c r="C29" s="147"/>
      <c r="D29" s="416" t="s">
        <v>170</v>
      </c>
      <c r="E29" s="416"/>
      <c r="F29" s="416"/>
      <c r="G29" s="416"/>
      <c r="H29" s="192">
        <v>0</v>
      </c>
      <c r="I29" s="192">
        <v>0</v>
      </c>
      <c r="J29" s="87"/>
      <c r="K29" s="24"/>
    </row>
    <row r="30" spans="1:11" ht="15" customHeight="1" x14ac:dyDescent="0.2">
      <c r="A30" s="33"/>
      <c r="B30" s="24"/>
      <c r="C30" s="147"/>
      <c r="D30" s="416" t="s">
        <v>93</v>
      </c>
      <c r="E30" s="416"/>
      <c r="F30" s="416"/>
      <c r="G30" s="416"/>
      <c r="H30" s="192">
        <v>437310290.94</v>
      </c>
      <c r="I30" s="192">
        <v>536942616.14999998</v>
      </c>
      <c r="J30" s="87"/>
      <c r="K30" s="24"/>
    </row>
    <row r="31" spans="1:11" ht="15" customHeight="1" x14ac:dyDescent="0.2">
      <c r="A31" s="33"/>
      <c r="B31" s="24"/>
      <c r="C31" s="147"/>
      <c r="D31" s="416" t="s">
        <v>94</v>
      </c>
      <c r="E31" s="416"/>
      <c r="F31" s="416"/>
      <c r="G31" s="416"/>
      <c r="H31" s="192">
        <v>0</v>
      </c>
      <c r="I31" s="192">
        <v>0</v>
      </c>
      <c r="J31" s="87"/>
      <c r="K31" s="24"/>
    </row>
    <row r="32" spans="1:11" ht="15" customHeight="1" x14ac:dyDescent="0.2">
      <c r="A32" s="33"/>
      <c r="B32" s="24"/>
      <c r="C32" s="147"/>
      <c r="D32" s="416" t="s">
        <v>96</v>
      </c>
      <c r="E32" s="416"/>
      <c r="F32" s="416"/>
      <c r="G32" s="416"/>
      <c r="H32" s="192">
        <v>109031847.40000001</v>
      </c>
      <c r="I32" s="192">
        <v>140608816.55000001</v>
      </c>
      <c r="J32" s="87"/>
      <c r="K32" s="24"/>
    </row>
    <row r="33" spans="1:11" ht="15" customHeight="1" x14ac:dyDescent="0.2">
      <c r="A33" s="33"/>
      <c r="B33" s="24"/>
      <c r="C33" s="147"/>
      <c r="D33" s="416" t="s">
        <v>97</v>
      </c>
      <c r="E33" s="416"/>
      <c r="F33" s="416"/>
      <c r="G33" s="416"/>
      <c r="H33" s="192">
        <v>0</v>
      </c>
      <c r="I33" s="192">
        <v>0</v>
      </c>
      <c r="J33" s="87"/>
      <c r="K33" s="24"/>
    </row>
    <row r="34" spans="1:11" ht="15" customHeight="1" x14ac:dyDescent="0.2">
      <c r="A34" s="33"/>
      <c r="B34" s="24"/>
      <c r="C34" s="147"/>
      <c r="D34" s="416" t="s">
        <v>98</v>
      </c>
      <c r="E34" s="416"/>
      <c r="F34" s="416"/>
      <c r="G34" s="416"/>
      <c r="H34" s="192">
        <v>0</v>
      </c>
      <c r="I34" s="192">
        <v>0</v>
      </c>
      <c r="J34" s="87"/>
      <c r="K34" s="24"/>
    </row>
    <row r="35" spans="1:11" ht="15" customHeight="1" x14ac:dyDescent="0.2">
      <c r="A35" s="33"/>
      <c r="B35" s="24"/>
      <c r="C35" s="147"/>
      <c r="D35" s="416" t="s">
        <v>100</v>
      </c>
      <c r="E35" s="416"/>
      <c r="F35" s="416"/>
      <c r="G35" s="416"/>
      <c r="H35" s="192">
        <v>0</v>
      </c>
      <c r="I35" s="192">
        <v>0</v>
      </c>
      <c r="J35" s="87"/>
      <c r="K35" s="24"/>
    </row>
    <row r="36" spans="1:11" ht="15" customHeight="1" x14ac:dyDescent="0.2">
      <c r="A36" s="33"/>
      <c r="B36" s="24"/>
      <c r="C36" s="147"/>
      <c r="D36" s="416" t="s">
        <v>172</v>
      </c>
      <c r="E36" s="416"/>
      <c r="F36" s="416"/>
      <c r="G36" s="416"/>
      <c r="H36" s="192">
        <v>2766032963.7199998</v>
      </c>
      <c r="I36" s="192">
        <v>2677378324.3400002</v>
      </c>
      <c r="J36" s="87"/>
      <c r="K36" s="24"/>
    </row>
    <row r="37" spans="1:11" ht="15" customHeight="1" x14ac:dyDescent="0.2">
      <c r="A37" s="33"/>
      <c r="B37" s="24"/>
      <c r="C37" s="147"/>
      <c r="D37" s="416" t="s">
        <v>130</v>
      </c>
      <c r="E37" s="416"/>
      <c r="F37" s="416"/>
      <c r="G37" s="416"/>
      <c r="H37" s="192">
        <v>1543404435</v>
      </c>
      <c r="I37" s="192">
        <v>1303815439</v>
      </c>
      <c r="J37" s="87"/>
      <c r="K37" s="24"/>
    </row>
    <row r="38" spans="1:11" ht="15" customHeight="1" x14ac:dyDescent="0.2">
      <c r="A38" s="33"/>
      <c r="B38" s="24"/>
      <c r="C38" s="147"/>
      <c r="D38" s="416" t="s">
        <v>107</v>
      </c>
      <c r="E38" s="416"/>
      <c r="F38" s="416"/>
      <c r="G38" s="416"/>
      <c r="H38" s="192">
        <v>754495684.99000001</v>
      </c>
      <c r="I38" s="192">
        <v>1090354752.53</v>
      </c>
      <c r="J38" s="87"/>
      <c r="K38" s="24"/>
    </row>
    <row r="39" spans="1:11" ht="15" customHeight="1" x14ac:dyDescent="0.2">
      <c r="A39" s="33"/>
      <c r="B39" s="24"/>
      <c r="C39" s="147"/>
      <c r="D39" s="416" t="s">
        <v>183</v>
      </c>
      <c r="E39" s="416"/>
      <c r="F39" s="416"/>
      <c r="G39" s="416"/>
      <c r="H39" s="192">
        <v>0</v>
      </c>
      <c r="I39" s="192">
        <v>0</v>
      </c>
      <c r="J39" s="87"/>
      <c r="K39" s="24"/>
    </row>
    <row r="40" spans="1:11" ht="5.25" customHeight="1" x14ac:dyDescent="0.2">
      <c r="A40" s="33"/>
      <c r="B40" s="24"/>
      <c r="C40" s="73"/>
      <c r="D40" s="24"/>
      <c r="E40" s="24"/>
      <c r="F40" s="73"/>
      <c r="G40" s="73"/>
      <c r="H40" s="190"/>
      <c r="I40" s="190"/>
      <c r="J40" s="87"/>
      <c r="K40" s="24"/>
    </row>
    <row r="41" spans="1:11" s="151" customFormat="1" ht="12" customHeight="1" x14ac:dyDescent="0.2">
      <c r="A41" s="148"/>
      <c r="B41" s="413" t="s">
        <v>174</v>
      </c>
      <c r="C41" s="413"/>
      <c r="D41" s="413"/>
      <c r="E41" s="413"/>
      <c r="F41" s="413"/>
      <c r="G41" s="413"/>
      <c r="H41" s="193">
        <f>H11-H23</f>
        <v>2839893243.3099976</v>
      </c>
      <c r="I41" s="193">
        <f>I11-I23</f>
        <v>1867246395.3600006</v>
      </c>
      <c r="J41" s="221"/>
      <c r="K41" s="297"/>
    </row>
    <row r="42" spans="1:11" s="151" customFormat="1" ht="6" customHeight="1" x14ac:dyDescent="0.2">
      <c r="A42" s="148"/>
      <c r="B42" s="149"/>
      <c r="C42" s="147"/>
      <c r="D42" s="147"/>
      <c r="E42" s="153"/>
      <c r="F42" s="147"/>
      <c r="G42" s="147"/>
      <c r="H42" s="193"/>
      <c r="I42" s="193"/>
      <c r="J42" s="221"/>
      <c r="K42" s="297"/>
    </row>
    <row r="43" spans="1:11" s="151" customFormat="1" x14ac:dyDescent="0.2">
      <c r="A43" s="148"/>
      <c r="B43" s="404" t="s">
        <v>161</v>
      </c>
      <c r="C43" s="404"/>
      <c r="D43" s="404"/>
      <c r="E43" s="404"/>
      <c r="F43" s="404"/>
      <c r="G43" s="404"/>
      <c r="H43" s="190"/>
      <c r="I43" s="190"/>
      <c r="J43" s="32"/>
      <c r="K43" s="23"/>
    </row>
    <row r="44" spans="1:11" s="151" customFormat="1" x14ac:dyDescent="0.2">
      <c r="A44" s="148"/>
      <c r="B44" s="149"/>
      <c r="C44" s="24"/>
      <c r="D44" s="73"/>
      <c r="E44" s="73"/>
      <c r="F44" s="73"/>
      <c r="G44" s="73"/>
      <c r="H44" s="190"/>
      <c r="I44" s="190"/>
      <c r="J44" s="32"/>
      <c r="K44" s="23"/>
    </row>
    <row r="45" spans="1:11" s="151" customFormat="1" x14ac:dyDescent="0.2">
      <c r="A45" s="148"/>
      <c r="B45" s="149"/>
      <c r="C45" s="412" t="s">
        <v>66</v>
      </c>
      <c r="D45" s="412"/>
      <c r="E45" s="412"/>
      <c r="F45" s="412"/>
      <c r="G45" s="412"/>
      <c r="H45" s="191">
        <f>SUM(H46:H48)</f>
        <v>209230279.63</v>
      </c>
      <c r="I45" s="191">
        <f>SUM(I46:I48)</f>
        <v>425323383.07999998</v>
      </c>
      <c r="J45" s="32"/>
      <c r="K45" s="23"/>
    </row>
    <row r="46" spans="1:11" s="151" customFormat="1" x14ac:dyDescent="0.2">
      <c r="A46" s="148"/>
      <c r="B46" s="149"/>
      <c r="C46" s="24"/>
      <c r="D46" s="414" t="s">
        <v>32</v>
      </c>
      <c r="E46" s="414"/>
      <c r="F46" s="414"/>
      <c r="G46" s="414"/>
      <c r="H46" s="192">
        <v>179351381.74000001</v>
      </c>
      <c r="I46" s="192">
        <v>415852933.01999998</v>
      </c>
      <c r="J46" s="32"/>
      <c r="K46" s="23"/>
    </row>
    <row r="47" spans="1:11" s="151" customFormat="1" x14ac:dyDescent="0.2">
      <c r="A47" s="148"/>
      <c r="B47" s="149"/>
      <c r="C47" s="24"/>
      <c r="D47" s="414" t="s">
        <v>34</v>
      </c>
      <c r="E47" s="414"/>
      <c r="F47" s="414"/>
      <c r="G47" s="414"/>
      <c r="H47" s="192">
        <v>28175209.949999999</v>
      </c>
      <c r="I47" s="192">
        <v>7462846.7599999998</v>
      </c>
      <c r="J47" s="32"/>
      <c r="K47" s="23"/>
    </row>
    <row r="48" spans="1:11" s="151" customFormat="1" x14ac:dyDescent="0.2">
      <c r="A48" s="148"/>
      <c r="B48" s="149"/>
      <c r="C48" s="24"/>
      <c r="D48" s="411" t="s">
        <v>184</v>
      </c>
      <c r="E48" s="411"/>
      <c r="F48" s="411"/>
      <c r="G48" s="411"/>
      <c r="H48" s="192">
        <v>1703687.94</v>
      </c>
      <c r="I48" s="192">
        <v>2007603.3</v>
      </c>
      <c r="J48" s="32"/>
      <c r="K48" s="23"/>
    </row>
    <row r="49" spans="1:12" s="151" customFormat="1" x14ac:dyDescent="0.2">
      <c r="A49" s="148"/>
      <c r="B49" s="149"/>
      <c r="C49" s="24"/>
      <c r="D49" s="145"/>
      <c r="E49" s="16"/>
      <c r="F49" s="16"/>
      <c r="G49" s="16"/>
      <c r="H49" s="186"/>
      <c r="I49" s="186"/>
      <c r="J49" s="32"/>
      <c r="K49" s="23"/>
    </row>
    <row r="50" spans="1:12" s="151" customFormat="1" x14ac:dyDescent="0.2">
      <c r="A50" s="148"/>
      <c r="B50" s="149"/>
      <c r="C50" s="412" t="s">
        <v>67</v>
      </c>
      <c r="D50" s="412"/>
      <c r="E50" s="412"/>
      <c r="F50" s="412"/>
      <c r="G50" s="412"/>
      <c r="H50" s="191">
        <f>SUM(H51:H53)</f>
        <v>1805638622.03</v>
      </c>
      <c r="I50" s="191">
        <f>SUM(I51:I53)</f>
        <v>2777545663.02</v>
      </c>
      <c r="J50" s="32"/>
      <c r="K50" s="23"/>
    </row>
    <row r="51" spans="1:12" s="151" customFormat="1" x14ac:dyDescent="0.2">
      <c r="A51" s="148"/>
      <c r="B51" s="149"/>
      <c r="C51" s="24"/>
      <c r="D51" s="411" t="s">
        <v>32</v>
      </c>
      <c r="E51" s="411"/>
      <c r="F51" s="411"/>
      <c r="G51" s="411"/>
      <c r="H51" s="192">
        <v>1699117933.1099999</v>
      </c>
      <c r="I51" s="192">
        <v>2665838297.0599999</v>
      </c>
      <c r="J51" s="32"/>
      <c r="K51" s="23"/>
      <c r="L51" s="194"/>
    </row>
    <row r="52" spans="1:12" s="151" customFormat="1" x14ac:dyDescent="0.2">
      <c r="A52" s="148"/>
      <c r="B52" s="149"/>
      <c r="C52" s="24"/>
      <c r="D52" s="411" t="s">
        <v>34</v>
      </c>
      <c r="E52" s="411"/>
      <c r="F52" s="411"/>
      <c r="G52" s="411"/>
      <c r="H52" s="192">
        <v>99207289.230000004</v>
      </c>
      <c r="I52" s="192">
        <v>93354929.609999999</v>
      </c>
      <c r="J52" s="32"/>
      <c r="K52" s="23"/>
    </row>
    <row r="53" spans="1:12" s="151" customFormat="1" x14ac:dyDescent="0.2">
      <c r="A53" s="148"/>
      <c r="B53" s="149"/>
      <c r="C53" s="24"/>
      <c r="D53" s="411" t="s">
        <v>185</v>
      </c>
      <c r="E53" s="411"/>
      <c r="F53" s="411"/>
      <c r="G53" s="411"/>
      <c r="H53" s="192">
        <v>7313399.6900000004</v>
      </c>
      <c r="I53" s="192">
        <v>18352436.350000001</v>
      </c>
      <c r="J53" s="32"/>
      <c r="K53" s="23"/>
    </row>
    <row r="54" spans="1:12" s="151" customFormat="1" x14ac:dyDescent="0.2">
      <c r="A54" s="148"/>
      <c r="B54" s="413" t="s">
        <v>163</v>
      </c>
      <c r="C54" s="413"/>
      <c r="D54" s="413"/>
      <c r="E54" s="413"/>
      <c r="F54" s="413"/>
      <c r="G54" s="413"/>
      <c r="H54" s="191">
        <f>H45-H50</f>
        <v>-1596408342.4000001</v>
      </c>
      <c r="I54" s="191">
        <f>I45-I50</f>
        <v>-2352222279.9400001</v>
      </c>
      <c r="J54" s="32"/>
      <c r="K54" s="23"/>
    </row>
    <row r="55" spans="1:12" s="151" customFormat="1" ht="6.75" customHeight="1" x14ac:dyDescent="0.2">
      <c r="A55" s="148"/>
      <c r="B55" s="149"/>
      <c r="C55" s="24"/>
      <c r="D55" s="16"/>
      <c r="E55" s="16"/>
      <c r="F55" s="16"/>
      <c r="G55" s="16"/>
      <c r="H55" s="186"/>
      <c r="I55" s="186"/>
      <c r="J55" s="32"/>
      <c r="K55" s="23"/>
    </row>
    <row r="56" spans="1:12" s="151" customFormat="1" ht="5.25" customHeight="1" x14ac:dyDescent="0.2">
      <c r="A56" s="148"/>
      <c r="B56" s="149"/>
      <c r="C56" s="23"/>
      <c r="D56" s="16"/>
      <c r="E56" s="16"/>
      <c r="F56" s="16"/>
      <c r="G56" s="16"/>
      <c r="H56" s="186"/>
      <c r="I56" s="186"/>
      <c r="J56" s="32"/>
      <c r="K56" s="23"/>
    </row>
    <row r="57" spans="1:12" s="151" customFormat="1" x14ac:dyDescent="0.2">
      <c r="A57" s="148"/>
      <c r="B57" s="404" t="s">
        <v>164</v>
      </c>
      <c r="C57" s="404"/>
      <c r="D57" s="404"/>
      <c r="E57" s="404"/>
      <c r="F57" s="404"/>
      <c r="G57" s="404"/>
      <c r="H57" s="171"/>
      <c r="I57" s="171"/>
      <c r="J57" s="32"/>
      <c r="K57" s="23"/>
    </row>
    <row r="58" spans="1:12" s="151" customFormat="1" ht="6.75" customHeight="1" x14ac:dyDescent="0.2">
      <c r="A58" s="148"/>
      <c r="B58" s="149"/>
      <c r="C58" s="24"/>
      <c r="D58" s="73"/>
      <c r="E58" s="24"/>
      <c r="F58" s="88"/>
      <c r="G58" s="88"/>
      <c r="H58" s="190"/>
      <c r="I58" s="190"/>
      <c r="J58" s="32"/>
      <c r="K58" s="23"/>
    </row>
    <row r="59" spans="1:12" s="151" customFormat="1" x14ac:dyDescent="0.2">
      <c r="A59" s="148"/>
      <c r="B59" s="149"/>
      <c r="C59" s="412" t="s">
        <v>66</v>
      </c>
      <c r="D59" s="412"/>
      <c r="E59" s="412"/>
      <c r="F59" s="412"/>
      <c r="G59" s="412"/>
      <c r="H59" s="191">
        <f>H60+H63</f>
        <v>61584335119.5</v>
      </c>
      <c r="I59" s="191">
        <f>I60+I63</f>
        <v>67597669429.25</v>
      </c>
      <c r="J59" s="32"/>
      <c r="K59" s="23"/>
    </row>
    <row r="60" spans="1:12" s="151" customFormat="1" x14ac:dyDescent="0.2">
      <c r="A60" s="148"/>
      <c r="B60" s="149"/>
      <c r="C60" s="23"/>
      <c r="D60" s="411" t="s">
        <v>166</v>
      </c>
      <c r="E60" s="411"/>
      <c r="F60" s="411"/>
      <c r="G60" s="411"/>
      <c r="H60" s="192">
        <f>+H61+H62</f>
        <v>-32268357.030000001</v>
      </c>
      <c r="I60" s="192">
        <f>SUM(I61:I62)</f>
        <v>1340988622.49</v>
      </c>
      <c r="J60" s="32"/>
      <c r="K60" s="23"/>
    </row>
    <row r="61" spans="1:12" s="151" customFormat="1" x14ac:dyDescent="0.2">
      <c r="A61" s="148"/>
      <c r="B61" s="149"/>
      <c r="C61" s="24"/>
      <c r="D61" s="275" t="s">
        <v>167</v>
      </c>
      <c r="E61" s="275"/>
      <c r="F61" s="275"/>
      <c r="H61" s="192">
        <v>-32268357.030000001</v>
      </c>
      <c r="I61" s="192">
        <v>1340988622.49</v>
      </c>
      <c r="J61" s="32"/>
      <c r="K61" s="23"/>
    </row>
    <row r="62" spans="1:12" s="151" customFormat="1" x14ac:dyDescent="0.2">
      <c r="A62" s="148"/>
      <c r="B62" s="149"/>
      <c r="C62" s="24"/>
      <c r="D62" s="275" t="s">
        <v>169</v>
      </c>
      <c r="E62" s="275"/>
      <c r="F62" s="275"/>
      <c r="H62" s="192">
        <v>0</v>
      </c>
      <c r="I62" s="192">
        <v>0</v>
      </c>
      <c r="J62" s="32"/>
      <c r="K62" s="23"/>
    </row>
    <row r="63" spans="1:12" s="151" customFormat="1" x14ac:dyDescent="0.2">
      <c r="A63" s="148"/>
      <c r="B63" s="149"/>
      <c r="C63" s="24"/>
      <c r="D63" s="411" t="s">
        <v>186</v>
      </c>
      <c r="E63" s="411"/>
      <c r="F63" s="411"/>
      <c r="G63" s="411"/>
      <c r="H63" s="192">
        <v>61616603476.529999</v>
      </c>
      <c r="I63" s="192">
        <v>66256680806.760002</v>
      </c>
      <c r="J63" s="32"/>
      <c r="K63" s="23"/>
    </row>
    <row r="64" spans="1:12" s="151" customFormat="1" x14ac:dyDescent="0.2">
      <c r="A64" s="148"/>
      <c r="B64" s="149"/>
      <c r="C64" s="24"/>
      <c r="D64" s="145"/>
      <c r="E64" s="16"/>
      <c r="F64" s="16"/>
      <c r="G64" s="16"/>
      <c r="H64" s="186"/>
      <c r="I64" s="186"/>
      <c r="J64" s="32"/>
      <c r="K64" s="23"/>
    </row>
    <row r="65" spans="1:13" s="151" customFormat="1" x14ac:dyDescent="0.2">
      <c r="A65" s="148"/>
      <c r="B65" s="149"/>
      <c r="C65" s="412" t="s">
        <v>67</v>
      </c>
      <c r="D65" s="412"/>
      <c r="E65" s="412"/>
      <c r="F65" s="412"/>
      <c r="G65" s="412"/>
      <c r="H65" s="191">
        <f>H66+H69</f>
        <v>62174397234.43</v>
      </c>
      <c r="I65" s="191">
        <f>I66+I69</f>
        <v>66636676266.980003</v>
      </c>
      <c r="J65" s="32"/>
      <c r="K65" s="23"/>
    </row>
    <row r="66" spans="1:13" s="151" customFormat="1" x14ac:dyDescent="0.2">
      <c r="A66" s="148"/>
      <c r="B66" s="149"/>
      <c r="C66" s="24"/>
      <c r="D66" s="411" t="s">
        <v>171</v>
      </c>
      <c r="E66" s="411"/>
      <c r="F66" s="411"/>
      <c r="G66" s="411"/>
      <c r="H66" s="192">
        <f>+H67+H68</f>
        <v>253177707.21000001</v>
      </c>
      <c r="I66" s="192">
        <f>SUM(I67:I68)</f>
        <v>186072465.80000001</v>
      </c>
      <c r="J66" s="32"/>
      <c r="K66" s="23"/>
    </row>
    <row r="67" spans="1:13" s="151" customFormat="1" x14ac:dyDescent="0.2">
      <c r="A67" s="148"/>
      <c r="B67" s="149"/>
      <c r="C67" s="24"/>
      <c r="D67" s="275" t="s">
        <v>167</v>
      </c>
      <c r="E67" s="275"/>
      <c r="F67" s="275"/>
      <c r="H67" s="192">
        <v>253177707.21000001</v>
      </c>
      <c r="I67" s="192">
        <v>186072465.80000001</v>
      </c>
      <c r="J67" s="32"/>
      <c r="K67" s="23"/>
    </row>
    <row r="68" spans="1:13" s="151" customFormat="1" x14ac:dyDescent="0.2">
      <c r="A68" s="148"/>
      <c r="B68" s="149"/>
      <c r="C68" s="23"/>
      <c r="D68" s="275" t="s">
        <v>169</v>
      </c>
      <c r="E68" s="275"/>
      <c r="F68" s="275"/>
      <c r="H68" s="192">
        <v>0</v>
      </c>
      <c r="I68" s="192">
        <v>0</v>
      </c>
      <c r="J68" s="32"/>
      <c r="K68" s="23"/>
    </row>
    <row r="69" spans="1:13" s="151" customFormat="1" x14ac:dyDescent="0.2">
      <c r="A69" s="148"/>
      <c r="B69" s="149"/>
      <c r="C69" s="24"/>
      <c r="D69" s="411" t="s">
        <v>187</v>
      </c>
      <c r="E69" s="411"/>
      <c r="F69" s="411"/>
      <c r="G69" s="411"/>
      <c r="H69" s="192">
        <v>61921219527.220001</v>
      </c>
      <c r="I69" s="192">
        <v>66450603801.18</v>
      </c>
      <c r="J69" s="32"/>
      <c r="K69" s="23"/>
    </row>
    <row r="70" spans="1:13" s="151" customFormat="1" x14ac:dyDescent="0.2">
      <c r="A70" s="148"/>
      <c r="B70" s="149"/>
      <c r="C70" s="24"/>
      <c r="D70" s="145"/>
      <c r="E70" s="16"/>
      <c r="F70" s="16"/>
      <c r="G70" s="16"/>
      <c r="H70" s="186"/>
      <c r="I70" s="186"/>
      <c r="J70" s="32"/>
      <c r="K70" s="23"/>
    </row>
    <row r="71" spans="1:13" s="151" customFormat="1" x14ac:dyDescent="0.2">
      <c r="A71" s="148"/>
      <c r="B71" s="413" t="s">
        <v>173</v>
      </c>
      <c r="C71" s="413"/>
      <c r="D71" s="413"/>
      <c r="E71" s="413"/>
      <c r="F71" s="413"/>
      <c r="G71" s="413"/>
      <c r="H71" s="191">
        <f>H59-H65</f>
        <v>-590062114.93000031</v>
      </c>
      <c r="I71" s="191">
        <f>I59-I65</f>
        <v>960993162.26999664</v>
      </c>
      <c r="J71" s="32"/>
      <c r="K71" s="23"/>
    </row>
    <row r="72" spans="1:13" s="151" customFormat="1" x14ac:dyDescent="0.2">
      <c r="A72" s="148"/>
      <c r="B72" s="149"/>
      <c r="C72" s="24"/>
      <c r="D72" s="16"/>
      <c r="E72" s="16"/>
      <c r="F72" s="16"/>
      <c r="G72" s="16"/>
      <c r="H72" s="186"/>
      <c r="I72" s="186"/>
      <c r="J72" s="32"/>
      <c r="K72" s="23"/>
    </row>
    <row r="73" spans="1:13" s="151" customFormat="1" ht="0.75" customHeight="1" x14ac:dyDescent="0.2">
      <c r="A73" s="148"/>
      <c r="B73" s="149"/>
      <c r="C73" s="24"/>
      <c r="D73" s="16"/>
      <c r="E73" s="16"/>
      <c r="F73" s="16"/>
      <c r="G73" s="16"/>
      <c r="H73" s="186"/>
      <c r="I73" s="186"/>
      <c r="J73" s="32"/>
      <c r="K73" s="23"/>
    </row>
    <row r="74" spans="1:13" s="151" customFormat="1" x14ac:dyDescent="0.2">
      <c r="A74" s="148"/>
      <c r="B74" s="413" t="s">
        <v>175</v>
      </c>
      <c r="C74" s="413"/>
      <c r="D74" s="413"/>
      <c r="E74" s="413"/>
      <c r="F74" s="413"/>
      <c r="G74" s="413"/>
      <c r="H74" s="193">
        <f>H41+H54+H71</f>
        <v>653422785.97999716</v>
      </c>
      <c r="I74" s="193">
        <f>I41+I54+I71</f>
        <v>476017277.6899972</v>
      </c>
      <c r="J74" s="32"/>
      <c r="K74" s="23"/>
    </row>
    <row r="75" spans="1:13" s="151" customFormat="1" ht="10.5" customHeight="1" x14ac:dyDescent="0.2">
      <c r="A75" s="148"/>
      <c r="B75" s="149"/>
      <c r="C75" s="16"/>
      <c r="D75" s="16"/>
      <c r="E75" s="16"/>
      <c r="F75" s="16"/>
      <c r="G75" s="16"/>
      <c r="H75" s="186"/>
      <c r="I75" s="186"/>
      <c r="J75" s="32"/>
      <c r="K75" s="23"/>
      <c r="M75" s="222"/>
    </row>
    <row r="76" spans="1:13" s="151" customFormat="1" hidden="1" x14ac:dyDescent="0.2">
      <c r="A76" s="148"/>
      <c r="B76" s="149"/>
      <c r="C76" s="16"/>
      <c r="D76" s="16"/>
      <c r="E76" s="16"/>
      <c r="F76" s="16"/>
      <c r="G76" s="16"/>
      <c r="H76" s="186"/>
      <c r="I76" s="186"/>
      <c r="J76" s="32"/>
      <c r="K76" s="23"/>
    </row>
    <row r="77" spans="1:13" s="151" customFormat="1" hidden="1" x14ac:dyDescent="0.2">
      <c r="A77" s="148"/>
      <c r="B77" s="149"/>
      <c r="C77" s="16"/>
      <c r="D77" s="16"/>
      <c r="E77" s="16"/>
      <c r="F77" s="16"/>
      <c r="G77" s="16"/>
      <c r="H77" s="186"/>
      <c r="I77" s="186"/>
      <c r="J77" s="32"/>
      <c r="K77" s="23"/>
    </row>
    <row r="78" spans="1:13" s="151" customFormat="1" ht="15" x14ac:dyDescent="0.25">
      <c r="A78" s="148"/>
      <c r="B78" s="413" t="s">
        <v>188</v>
      </c>
      <c r="C78" s="413"/>
      <c r="D78" s="413"/>
      <c r="E78" s="413"/>
      <c r="F78" s="413"/>
      <c r="G78" s="413"/>
      <c r="H78" s="193">
        <f>+I79</f>
        <v>1126545400.5000005</v>
      </c>
      <c r="I78" s="193">
        <v>650528122.81000328</v>
      </c>
      <c r="J78" s="32"/>
      <c r="K78" s="23"/>
      <c r="L78" s="306" t="str">
        <f>IF(I79=ESF!E14,"","ERROR")</f>
        <v/>
      </c>
      <c r="M78" s="223"/>
    </row>
    <row r="79" spans="1:13" s="151" customFormat="1" ht="15" x14ac:dyDescent="0.25">
      <c r="A79" s="148"/>
      <c r="B79" s="413" t="s">
        <v>189</v>
      </c>
      <c r="C79" s="413"/>
      <c r="D79" s="413"/>
      <c r="E79" s="413"/>
      <c r="F79" s="413"/>
      <c r="G79" s="413"/>
      <c r="H79" s="193">
        <f>+H78+H74</f>
        <v>1779968186.4799976</v>
      </c>
      <c r="I79" s="193">
        <f>+I78+I74</f>
        <v>1126545400.5000005</v>
      </c>
      <c r="J79" s="150"/>
      <c r="K79" s="301"/>
      <c r="L79" s="306" t="str">
        <f>IF(H79=ESF!D14,"","ERROR")</f>
        <v/>
      </c>
      <c r="M79" s="223"/>
    </row>
    <row r="80" spans="1:13" s="151" customFormat="1" ht="3" customHeight="1" x14ac:dyDescent="0.2">
      <c r="A80" s="148"/>
      <c r="B80" s="149"/>
      <c r="H80" s="194"/>
      <c r="I80" s="194"/>
      <c r="J80" s="150"/>
      <c r="K80" s="301"/>
    </row>
    <row r="81" spans="1:13" s="151" customFormat="1" hidden="1" x14ac:dyDescent="0.2">
      <c r="A81" s="148"/>
      <c r="B81" s="149"/>
      <c r="C81" s="153"/>
      <c r="D81" s="153"/>
      <c r="E81" s="153"/>
      <c r="F81" s="153"/>
      <c r="G81" s="153"/>
      <c r="H81" s="193"/>
      <c r="I81" s="193"/>
      <c r="J81" s="221"/>
      <c r="K81" s="297"/>
    </row>
    <row r="82" spans="1:13" s="151" customFormat="1" hidden="1" x14ac:dyDescent="0.2">
      <c r="A82" s="148"/>
      <c r="B82" s="149"/>
      <c r="C82" s="153"/>
      <c r="D82" s="153"/>
      <c r="E82" s="153"/>
      <c r="F82" s="153"/>
      <c r="G82" s="153"/>
      <c r="H82" s="193"/>
      <c r="I82" s="193"/>
      <c r="J82" s="221"/>
      <c r="K82" s="297"/>
    </row>
    <row r="83" spans="1:13" ht="14.25" customHeight="1" x14ac:dyDescent="0.2">
      <c r="A83" s="49"/>
      <c r="B83" s="50"/>
      <c r="C83" s="152"/>
      <c r="D83" s="152"/>
      <c r="E83" s="152"/>
      <c r="F83" s="152"/>
      <c r="G83" s="152"/>
      <c r="H83" s="195"/>
      <c r="I83" s="195"/>
      <c r="J83" s="155"/>
      <c r="K83" s="24"/>
      <c r="M83" s="186"/>
    </row>
    <row r="84" spans="1:13" ht="8.25" customHeight="1" x14ac:dyDescent="0.2">
      <c r="A84" s="24"/>
      <c r="J84" s="24"/>
      <c r="K84" s="24"/>
    </row>
    <row r="85" spans="1:13" ht="6" customHeight="1" x14ac:dyDescent="0.2">
      <c r="A85" s="24"/>
      <c r="J85" s="24"/>
      <c r="K85" s="24"/>
    </row>
    <row r="86" spans="1:13" ht="15" customHeight="1" x14ac:dyDescent="0.2">
      <c r="A86" s="23"/>
      <c r="B86" s="35" t="s">
        <v>234</v>
      </c>
      <c r="C86" s="35"/>
      <c r="D86" s="35"/>
      <c r="E86" s="35"/>
      <c r="F86" s="35"/>
      <c r="G86" s="35"/>
      <c r="H86" s="163"/>
      <c r="I86" s="163"/>
      <c r="J86" s="35"/>
      <c r="K86" s="35"/>
    </row>
    <row r="87" spans="1:13" ht="22.5" customHeight="1" x14ac:dyDescent="0.2">
      <c r="A87" s="23"/>
      <c r="B87" s="35"/>
      <c r="C87" s="53"/>
      <c r="D87" s="54"/>
      <c r="E87" s="54"/>
      <c r="F87" s="54"/>
      <c r="G87" s="23"/>
      <c r="H87" s="197"/>
      <c r="I87" s="187"/>
      <c r="J87" s="54"/>
      <c r="K87" s="54"/>
    </row>
    <row r="88" spans="1:13" ht="29.25" customHeight="1" x14ac:dyDescent="0.2">
      <c r="A88" s="23"/>
      <c r="B88" s="16"/>
      <c r="C88" s="35"/>
      <c r="D88" s="224"/>
      <c r="E88" s="169"/>
      <c r="F88" s="189"/>
      <c r="G88" s="189"/>
      <c r="H88" s="401"/>
      <c r="I88" s="401"/>
      <c r="J88" s="401"/>
      <c r="K88" s="295"/>
    </row>
    <row r="89" spans="1:13" ht="14.1" customHeight="1" x14ac:dyDescent="0.2">
      <c r="A89" s="23"/>
      <c r="B89" s="16"/>
      <c r="C89" s="18"/>
      <c r="D89" s="415"/>
      <c r="E89" s="415"/>
      <c r="F89" s="415"/>
      <c r="G89" s="228"/>
      <c r="H89" s="228"/>
      <c r="I89" s="228"/>
      <c r="J89" s="21"/>
      <c r="K89" s="21"/>
    </row>
    <row r="90" spans="1:13" ht="14.1" customHeight="1" x14ac:dyDescent="0.2">
      <c r="A90" s="23"/>
      <c r="B90" s="16"/>
      <c r="C90" s="154"/>
      <c r="D90" s="398"/>
      <c r="E90" s="398"/>
      <c r="F90" s="398"/>
      <c r="G90" s="227"/>
      <c r="H90" s="228"/>
      <c r="I90" s="228"/>
      <c r="J90" s="21"/>
      <c r="K90" s="21"/>
    </row>
    <row r="91" spans="1:13" x14ac:dyDescent="0.2">
      <c r="H91" s="22"/>
      <c r="J91" s="196"/>
      <c r="K91" s="196"/>
    </row>
    <row r="92" spans="1:13" x14ac:dyDescent="0.2">
      <c r="H92" s="61"/>
      <c r="J92" s="196"/>
      <c r="K92" s="196"/>
    </row>
    <row r="93" spans="1:13" x14ac:dyDescent="0.2">
      <c r="H93" s="61"/>
    </row>
  </sheetData>
  <sheetProtection formatCells="0" selectLockedCells="1"/>
  <mergeCells count="60">
    <mergeCell ref="A2:J2"/>
    <mergeCell ref="A3:J3"/>
    <mergeCell ref="A4:J4"/>
    <mergeCell ref="A5:J5"/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28:G28"/>
    <mergeCell ref="D29:G29"/>
    <mergeCell ref="D34:G34"/>
    <mergeCell ref="D35:G35"/>
    <mergeCell ref="D26:G26"/>
    <mergeCell ref="D20:G20"/>
    <mergeCell ref="D21:F21"/>
    <mergeCell ref="D14:G14"/>
    <mergeCell ref="D15:G15"/>
    <mergeCell ref="D16:G16"/>
    <mergeCell ref="D24:G24"/>
    <mergeCell ref="D25:G25"/>
    <mergeCell ref="D1:J1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</mergeCells>
  <printOptions horizontalCentered="1" verticalCentered="1"/>
  <pageMargins left="0" right="0" top="0" bottom="0" header="0" footer="0"/>
  <pageSetup scale="70" orientation="portrait" r:id="rId1"/>
  <ignoredErrors>
    <ignoredError sqref="I12 H60 H66" unlockedFormula="1"/>
    <ignoredError sqref="I6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4"/>
  <sheetViews>
    <sheetView tabSelected="1" zoomScaleNormal="100" workbookViewId="0">
      <selection activeCell="E31" sqref="E31"/>
    </sheetView>
  </sheetViews>
  <sheetFormatPr baseColWidth="10" defaultRowHeight="12" x14ac:dyDescent="0.2"/>
  <cols>
    <col min="1" max="1" width="5.5703125" style="16" customWidth="1"/>
    <col min="2" max="2" width="41.42578125" style="16" customWidth="1"/>
    <col min="3" max="3" width="3.28515625" style="16" customWidth="1"/>
    <col min="4" max="4" width="17.140625" style="16" customWidth="1"/>
    <col min="5" max="6" width="16.7109375" style="16" bestFit="1" customWidth="1"/>
    <col min="7" max="7" width="11.42578125" style="16"/>
    <col min="8" max="9" width="17" style="16" bestFit="1" customWidth="1"/>
    <col min="10" max="16384" width="11.42578125" style="16"/>
  </cols>
  <sheetData>
    <row r="3" spans="1:9" x14ac:dyDescent="0.2">
      <c r="A3" s="434" t="s">
        <v>233</v>
      </c>
      <c r="B3" s="434"/>
      <c r="C3" s="434"/>
      <c r="D3" s="434"/>
      <c r="E3" s="434"/>
      <c r="F3" s="434"/>
    </row>
    <row r="4" spans="1:9" x14ac:dyDescent="0.2">
      <c r="A4" s="433" t="s">
        <v>191</v>
      </c>
      <c r="B4" s="433"/>
      <c r="C4" s="433"/>
      <c r="D4" s="433"/>
      <c r="E4" s="433"/>
      <c r="F4" s="433"/>
    </row>
    <row r="5" spans="1:9" x14ac:dyDescent="0.2">
      <c r="A5" s="426" t="s">
        <v>245</v>
      </c>
      <c r="B5" s="426"/>
      <c r="C5" s="426"/>
      <c r="D5" s="426"/>
      <c r="E5" s="426"/>
      <c r="F5" s="426"/>
    </row>
    <row r="6" spans="1:9" ht="9" customHeight="1" x14ac:dyDescent="0.2">
      <c r="A6" s="237"/>
      <c r="B6" s="237"/>
      <c r="C6" s="237"/>
      <c r="D6" s="237"/>
      <c r="E6" s="237"/>
      <c r="F6" s="237"/>
    </row>
    <row r="7" spans="1:9" ht="13.5" x14ac:dyDescent="0.2">
      <c r="A7" s="423" t="s">
        <v>75</v>
      </c>
      <c r="B7" s="424"/>
      <c r="C7" s="427"/>
      <c r="D7" s="238" t="s">
        <v>192</v>
      </c>
      <c r="E7" s="238" t="s">
        <v>190</v>
      </c>
      <c r="F7" s="238" t="s">
        <v>193</v>
      </c>
    </row>
    <row r="8" spans="1:9" x14ac:dyDescent="0.2">
      <c r="A8" s="239"/>
      <c r="B8" s="240"/>
      <c r="C8" s="240"/>
      <c r="D8" s="241"/>
      <c r="E8" s="241"/>
      <c r="F8" s="241"/>
    </row>
    <row r="9" spans="1:9" x14ac:dyDescent="0.2">
      <c r="A9" s="428" t="s">
        <v>194</v>
      </c>
      <c r="B9" s="429"/>
      <c r="C9" s="242"/>
      <c r="D9" s="243">
        <f>+D10+D11</f>
        <v>21179763006</v>
      </c>
      <c r="E9" s="243">
        <f>E10+E11</f>
        <v>24209471211.93</v>
      </c>
      <c r="F9" s="243">
        <f>F10+F11</f>
        <v>24208463752.93</v>
      </c>
    </row>
    <row r="10" spans="1:9" ht="25.5" x14ac:dyDescent="0.2">
      <c r="A10" s="244"/>
      <c r="B10" s="245" t="s">
        <v>195</v>
      </c>
      <c r="C10" s="245"/>
      <c r="D10" s="246">
        <f>21179763006-D29</f>
        <v>21179763006</v>
      </c>
      <c r="E10" s="246">
        <f>24209471211.93-E29</f>
        <v>24209471211.93</v>
      </c>
      <c r="F10" s="246">
        <f>24208463752.93-F29</f>
        <v>24208463752.93</v>
      </c>
      <c r="H10" s="326"/>
      <c r="I10" s="327"/>
    </row>
    <row r="11" spans="1:9" ht="13.5" x14ac:dyDescent="0.2">
      <c r="A11" s="247"/>
      <c r="B11" s="248" t="s">
        <v>196</v>
      </c>
      <c r="C11" s="248"/>
      <c r="D11" s="249"/>
      <c r="E11" s="249"/>
      <c r="F11" s="249"/>
      <c r="H11" s="326"/>
    </row>
    <row r="12" spans="1:9" x14ac:dyDescent="0.2">
      <c r="A12" s="250"/>
      <c r="B12" s="251"/>
      <c r="C12" s="251"/>
      <c r="D12" s="252"/>
      <c r="E12" s="252"/>
      <c r="F12" s="252"/>
      <c r="H12" s="326"/>
    </row>
    <row r="13" spans="1:9" x14ac:dyDescent="0.2">
      <c r="A13" s="430" t="s">
        <v>197</v>
      </c>
      <c r="B13" s="431"/>
      <c r="C13" s="253"/>
      <c r="D13" s="254">
        <f>D14+D15</f>
        <v>21147485476</v>
      </c>
      <c r="E13" s="254">
        <f>E14+E15</f>
        <v>23166063367.290001</v>
      </c>
      <c r="F13" s="254">
        <f>F14+F15</f>
        <v>23107672861.700001</v>
      </c>
      <c r="H13" s="186"/>
    </row>
    <row r="14" spans="1:9" ht="13.5" x14ac:dyDescent="0.2">
      <c r="A14" s="244"/>
      <c r="B14" s="245" t="s">
        <v>198</v>
      </c>
      <c r="C14" s="245"/>
      <c r="D14" s="246">
        <f>21179763006-D31</f>
        <v>21147485476</v>
      </c>
      <c r="E14" s="246">
        <f>23198331724.32-E31</f>
        <v>23166063367.290001</v>
      </c>
      <c r="F14" s="246">
        <f>23139941218.73-F31</f>
        <v>23107672861.700001</v>
      </c>
      <c r="H14" s="326"/>
      <c r="I14" s="326"/>
    </row>
    <row r="15" spans="1:9" ht="13.5" x14ac:dyDescent="0.2">
      <c r="A15" s="247"/>
      <c r="B15" s="248" t="s">
        <v>199</v>
      </c>
      <c r="C15" s="248"/>
      <c r="D15" s="249"/>
      <c r="E15" s="249"/>
      <c r="F15" s="249"/>
      <c r="I15" s="326"/>
    </row>
    <row r="16" spans="1:9" x14ac:dyDescent="0.2">
      <c r="A16" s="255"/>
      <c r="B16" s="256"/>
      <c r="C16" s="256"/>
      <c r="D16" s="257"/>
      <c r="E16" s="257"/>
      <c r="F16" s="257"/>
      <c r="H16" s="328"/>
    </row>
    <row r="17" spans="1:10" x14ac:dyDescent="0.2">
      <c r="A17" s="430" t="s">
        <v>200</v>
      </c>
      <c r="B17" s="431"/>
      <c r="C17" s="253"/>
      <c r="D17" s="254">
        <f>D9-D13</f>
        <v>32277530</v>
      </c>
      <c r="E17" s="254">
        <f>E9-E13</f>
        <v>1043407844.6399994</v>
      </c>
      <c r="F17" s="254">
        <f>F9-F13</f>
        <v>1100790891.2299995</v>
      </c>
      <c r="H17" s="328"/>
    </row>
    <row r="19" spans="1:10" ht="13.5" x14ac:dyDescent="0.2">
      <c r="A19" s="423" t="s">
        <v>75</v>
      </c>
      <c r="B19" s="424"/>
      <c r="C19" s="425"/>
      <c r="D19" s="238" t="s">
        <v>192</v>
      </c>
      <c r="E19" s="238" t="s">
        <v>190</v>
      </c>
      <c r="F19" s="238" t="s">
        <v>193</v>
      </c>
    </row>
    <row r="20" spans="1:10" x14ac:dyDescent="0.2">
      <c r="A20" s="250"/>
      <c r="B20" s="251"/>
      <c r="C20" s="258"/>
      <c r="D20" s="259"/>
      <c r="E20" s="260"/>
      <c r="F20" s="260"/>
    </row>
    <row r="21" spans="1:10" x14ac:dyDescent="0.2">
      <c r="A21" s="430" t="s">
        <v>201</v>
      </c>
      <c r="B21" s="431"/>
      <c r="C21" s="253"/>
      <c r="D21" s="254">
        <f>D17</f>
        <v>32277530</v>
      </c>
      <c r="E21" s="254">
        <f>E17</f>
        <v>1043407844.6399994</v>
      </c>
      <c r="F21" s="254">
        <f>F17</f>
        <v>1100790891.2299995</v>
      </c>
    </row>
    <row r="22" spans="1:10" x14ac:dyDescent="0.2">
      <c r="A22" s="234"/>
      <c r="B22" s="233"/>
      <c r="C22" s="226"/>
      <c r="D22" s="261"/>
      <c r="E22" s="262"/>
      <c r="F22" s="262"/>
    </row>
    <row r="23" spans="1:10" x14ac:dyDescent="0.2">
      <c r="A23" s="430" t="s">
        <v>202</v>
      </c>
      <c r="B23" s="431"/>
      <c r="C23" s="253"/>
      <c r="D23" s="249">
        <v>258757643</v>
      </c>
      <c r="E23" s="308">
        <v>253177707.20999998</v>
      </c>
      <c r="F23" s="308">
        <v>253177707.20999998</v>
      </c>
    </row>
    <row r="24" spans="1:10" x14ac:dyDescent="0.2">
      <c r="A24" s="263"/>
      <c r="B24" s="236"/>
      <c r="C24" s="235"/>
      <c r="D24" s="261"/>
      <c r="E24" s="262"/>
      <c r="F24" s="262"/>
    </row>
    <row r="25" spans="1:10" x14ac:dyDescent="0.2">
      <c r="A25" s="430" t="s">
        <v>203</v>
      </c>
      <c r="B25" s="431"/>
      <c r="C25" s="253"/>
      <c r="D25" s="264">
        <f>+D21-D23</f>
        <v>-226480113</v>
      </c>
      <c r="E25" s="264">
        <f>E21-E23</f>
        <v>790230137.42999935</v>
      </c>
      <c r="F25" s="264">
        <f>F21-F23</f>
        <v>847613184.0199995</v>
      </c>
    </row>
    <row r="27" spans="1:10" ht="13.5" x14ac:dyDescent="0.2">
      <c r="A27" s="423" t="s">
        <v>75</v>
      </c>
      <c r="B27" s="424"/>
      <c r="C27" s="425"/>
      <c r="D27" s="238" t="s">
        <v>192</v>
      </c>
      <c r="E27" s="238" t="s">
        <v>190</v>
      </c>
      <c r="F27" s="238" t="s">
        <v>193</v>
      </c>
      <c r="I27" s="326"/>
      <c r="J27" s="326"/>
    </row>
    <row r="28" spans="1:10" x14ac:dyDescent="0.2">
      <c r="A28" s="250"/>
      <c r="B28" s="251"/>
      <c r="C28" s="251"/>
      <c r="D28" s="265"/>
      <c r="E28" s="265"/>
      <c r="F28" s="265"/>
      <c r="I28" s="326"/>
      <c r="J28" s="326"/>
    </row>
    <row r="29" spans="1:10" x14ac:dyDescent="0.2">
      <c r="A29" s="430" t="s">
        <v>204</v>
      </c>
      <c r="B29" s="431"/>
      <c r="C29" s="253"/>
      <c r="D29" s="249">
        <v>0</v>
      </c>
      <c r="E29" s="249">
        <v>0</v>
      </c>
      <c r="F29" s="249">
        <v>0</v>
      </c>
      <c r="H29" s="300"/>
      <c r="I29" s="326"/>
      <c r="J29" s="326"/>
    </row>
    <row r="30" spans="1:10" x14ac:dyDescent="0.2">
      <c r="A30" s="234"/>
      <c r="B30" s="233"/>
      <c r="C30" s="233"/>
      <c r="D30" s="266"/>
      <c r="E30" s="266"/>
      <c r="F30" s="266"/>
      <c r="H30" s="300"/>
      <c r="I30" s="326"/>
      <c r="J30" s="326"/>
    </row>
    <row r="31" spans="1:10" x14ac:dyDescent="0.2">
      <c r="A31" s="430" t="s">
        <v>205</v>
      </c>
      <c r="B31" s="431"/>
      <c r="C31" s="253"/>
      <c r="D31" s="249">
        <v>32277530</v>
      </c>
      <c r="E31" s="249">
        <v>32268357.030000001</v>
      </c>
      <c r="F31" s="249">
        <v>32268357.030000001</v>
      </c>
      <c r="H31" s="300"/>
      <c r="I31" s="326"/>
      <c r="J31" s="326"/>
    </row>
    <row r="32" spans="1:10" x14ac:dyDescent="0.2">
      <c r="A32" s="263"/>
      <c r="B32" s="236"/>
      <c r="C32" s="236"/>
      <c r="D32" s="262"/>
      <c r="E32" s="262"/>
      <c r="F32" s="262"/>
      <c r="H32" s="300"/>
      <c r="I32" s="326"/>
      <c r="J32" s="326"/>
    </row>
    <row r="33" spans="1:10" x14ac:dyDescent="0.2">
      <c r="A33" s="430" t="s">
        <v>206</v>
      </c>
      <c r="B33" s="431"/>
      <c r="C33" s="253"/>
      <c r="D33" s="264">
        <f>D29-D31</f>
        <v>-32277530</v>
      </c>
      <c r="E33" s="264">
        <f>E29-E31</f>
        <v>-32268357.030000001</v>
      </c>
      <c r="F33" s="264">
        <f>F29-F31</f>
        <v>-32268357.030000001</v>
      </c>
      <c r="H33" s="300"/>
      <c r="I33" s="326"/>
      <c r="J33" s="326"/>
    </row>
    <row r="34" spans="1:10" x14ac:dyDescent="0.2">
      <c r="H34" s="300"/>
      <c r="I34" s="326"/>
      <c r="J34" s="326"/>
    </row>
    <row r="35" spans="1:10" s="300" customFormat="1" ht="42" customHeight="1" x14ac:dyDescent="0.2">
      <c r="A35" s="432" t="s">
        <v>207</v>
      </c>
      <c r="B35" s="432"/>
      <c r="C35" s="432"/>
      <c r="D35" s="432"/>
      <c r="E35" s="432"/>
      <c r="F35" s="432"/>
      <c r="I35" s="329"/>
      <c r="J35" s="329"/>
    </row>
    <row r="36" spans="1:10" s="300" customFormat="1" ht="42.75" customHeight="1" x14ac:dyDescent="0.2">
      <c r="A36" s="432" t="s">
        <v>208</v>
      </c>
      <c r="B36" s="432"/>
      <c r="C36" s="432"/>
      <c r="D36" s="432"/>
      <c r="E36" s="432"/>
      <c r="F36" s="432"/>
    </row>
    <row r="37" spans="1:10" s="300" customFormat="1" ht="18.75" customHeight="1" x14ac:dyDescent="0.2">
      <c r="A37" s="432" t="s">
        <v>209</v>
      </c>
      <c r="B37" s="432"/>
      <c r="C37" s="432"/>
      <c r="D37" s="432"/>
      <c r="E37" s="432"/>
      <c r="F37" s="432"/>
      <c r="H37" s="16"/>
    </row>
    <row r="38" spans="1:10" s="300" customFormat="1" ht="18.75" customHeight="1" x14ac:dyDescent="0.2">
      <c r="A38" s="274"/>
      <c r="B38" s="274"/>
      <c r="C38" s="274"/>
      <c r="D38" s="274"/>
      <c r="E38" s="274"/>
      <c r="F38" s="274"/>
      <c r="H38" s="16"/>
    </row>
    <row r="39" spans="1:10" s="300" customFormat="1" ht="18.75" customHeight="1" x14ac:dyDescent="0.2">
      <c r="A39" s="274"/>
      <c r="B39" s="274"/>
      <c r="C39" s="274"/>
      <c r="D39" s="274"/>
      <c r="E39" s="274"/>
      <c r="F39" s="274"/>
      <c r="H39" s="16"/>
    </row>
    <row r="40" spans="1:10" s="300" customFormat="1" ht="18.75" customHeight="1" x14ac:dyDescent="0.2">
      <c r="A40" s="274"/>
      <c r="B40" s="274"/>
      <c r="C40" s="274"/>
      <c r="D40" s="274"/>
      <c r="E40" s="274"/>
      <c r="F40" s="274"/>
      <c r="H40" s="23"/>
    </row>
    <row r="41" spans="1:10" s="300" customFormat="1" ht="18.75" customHeight="1" x14ac:dyDescent="0.2">
      <c r="A41" s="274"/>
      <c r="B41" s="274"/>
      <c r="C41" s="274"/>
      <c r="D41" s="274"/>
      <c r="E41" s="274"/>
      <c r="F41" s="274"/>
      <c r="H41" s="23"/>
    </row>
    <row r="42" spans="1:10" s="300" customFormat="1" ht="18.75" customHeight="1" x14ac:dyDescent="0.2">
      <c r="A42" s="274"/>
      <c r="B42" s="274"/>
      <c r="C42" s="274"/>
      <c r="D42" s="274"/>
      <c r="E42" s="274"/>
      <c r="F42" s="274"/>
      <c r="H42" s="23"/>
    </row>
    <row r="43" spans="1:10" x14ac:dyDescent="0.2">
      <c r="H43" s="23"/>
    </row>
    <row r="44" spans="1:10" ht="15" x14ac:dyDescent="0.25">
      <c r="H44" s="330"/>
    </row>
    <row r="45" spans="1:10" x14ac:dyDescent="0.2">
      <c r="H45" s="21"/>
    </row>
    <row r="46" spans="1:10" x14ac:dyDescent="0.2">
      <c r="A46" s="23"/>
      <c r="B46" s="23"/>
      <c r="C46" s="23"/>
      <c r="D46" s="23"/>
      <c r="E46" s="23"/>
      <c r="F46" s="23"/>
      <c r="G46" s="23"/>
      <c r="H46" s="23"/>
    </row>
    <row r="47" spans="1:10" x14ac:dyDescent="0.2">
      <c r="A47" s="23"/>
      <c r="B47" s="23"/>
      <c r="C47" s="23"/>
      <c r="D47" s="23"/>
      <c r="E47" s="23"/>
      <c r="F47" s="23"/>
      <c r="G47" s="23"/>
      <c r="H47" s="23"/>
    </row>
    <row r="48" spans="1:10" x14ac:dyDescent="0.2">
      <c r="A48" s="23"/>
      <c r="B48" s="23"/>
      <c r="C48" s="23"/>
      <c r="D48" s="23"/>
      <c r="E48" s="23"/>
      <c r="F48" s="23"/>
      <c r="G48" s="23"/>
      <c r="H48" s="23"/>
    </row>
    <row r="49" spans="1:8" x14ac:dyDescent="0.2">
      <c r="A49" s="23"/>
      <c r="B49" s="23"/>
      <c r="C49" s="23"/>
      <c r="D49" s="23"/>
      <c r="E49" s="23"/>
      <c r="F49" s="23"/>
      <c r="G49" s="23"/>
      <c r="H49" s="23"/>
    </row>
    <row r="50" spans="1:8" ht="15" x14ac:dyDescent="0.25">
      <c r="A50" s="23"/>
      <c r="B50" s="310"/>
      <c r="C50" s="310"/>
      <c r="D50" s="341"/>
      <c r="E50" s="341"/>
      <c r="F50" s="341"/>
      <c r="G50" s="330"/>
      <c r="H50" s="23"/>
    </row>
    <row r="51" spans="1:8" x14ac:dyDescent="0.2">
      <c r="A51" s="23"/>
      <c r="B51" s="311"/>
      <c r="C51" s="311"/>
      <c r="D51" s="340"/>
      <c r="E51" s="340"/>
      <c r="F51" s="340"/>
      <c r="G51" s="21"/>
      <c r="H51" s="23"/>
    </row>
    <row r="52" spans="1:8" x14ac:dyDescent="0.2">
      <c r="A52" s="23"/>
      <c r="B52" s="23"/>
      <c r="C52" s="23"/>
      <c r="D52" s="23"/>
      <c r="E52" s="23"/>
      <c r="F52" s="23"/>
      <c r="G52" s="23"/>
      <c r="H52" s="23"/>
    </row>
    <row r="53" spans="1:8" x14ac:dyDescent="0.2">
      <c r="A53" s="23"/>
      <c r="B53" s="23"/>
      <c r="C53" s="23"/>
      <c r="D53" s="23"/>
      <c r="E53" s="23"/>
      <c r="F53" s="23"/>
      <c r="G53" s="23"/>
      <c r="H53" s="23"/>
    </row>
    <row r="54" spans="1:8" x14ac:dyDescent="0.2">
      <c r="A54" s="23"/>
      <c r="B54" s="23"/>
      <c r="C54" s="23"/>
      <c r="D54" s="23"/>
      <c r="E54" s="23"/>
      <c r="F54" s="23"/>
      <c r="G54" s="23"/>
      <c r="H54" s="23"/>
    </row>
    <row r="55" spans="1:8" x14ac:dyDescent="0.2">
      <c r="A55" s="23"/>
      <c r="B55" s="23"/>
      <c r="C55" s="23"/>
      <c r="D55" s="23"/>
      <c r="E55" s="23"/>
      <c r="F55" s="23"/>
      <c r="G55" s="23"/>
      <c r="H55" s="23"/>
    </row>
    <row r="56" spans="1:8" x14ac:dyDescent="0.2">
      <c r="A56" s="23"/>
      <c r="B56" s="23"/>
      <c r="C56" s="23"/>
      <c r="D56" s="23"/>
      <c r="E56" s="23"/>
      <c r="F56" s="23"/>
      <c r="G56" s="23"/>
      <c r="H56" s="23"/>
    </row>
    <row r="57" spans="1:8" x14ac:dyDescent="0.2">
      <c r="A57" s="23"/>
      <c r="B57" s="23"/>
      <c r="C57" s="23"/>
      <c r="D57" s="23"/>
      <c r="E57" s="23"/>
      <c r="F57" s="23"/>
      <c r="G57" s="23"/>
      <c r="H57" s="23"/>
    </row>
    <row r="58" spans="1:8" x14ac:dyDescent="0.2">
      <c r="A58" s="23"/>
      <c r="B58" s="23"/>
      <c r="C58" s="23"/>
      <c r="D58" s="23"/>
      <c r="E58" s="23"/>
      <c r="F58" s="23"/>
      <c r="G58" s="23"/>
      <c r="H58" s="23"/>
    </row>
    <row r="59" spans="1:8" x14ac:dyDescent="0.2">
      <c r="A59" s="23"/>
      <c r="B59" s="23"/>
      <c r="C59" s="23"/>
      <c r="D59" s="23"/>
      <c r="E59" s="23"/>
      <c r="F59" s="23"/>
      <c r="G59" s="23"/>
    </row>
    <row r="60" spans="1:8" x14ac:dyDescent="0.2">
      <c r="A60" s="23"/>
      <c r="B60" s="23"/>
      <c r="C60" s="23"/>
      <c r="D60" s="23"/>
      <c r="E60" s="23"/>
      <c r="F60" s="23"/>
      <c r="G60" s="23"/>
    </row>
    <row r="61" spans="1:8" x14ac:dyDescent="0.2">
      <c r="A61" s="23"/>
      <c r="B61" s="23"/>
      <c r="C61" s="23"/>
      <c r="D61" s="23"/>
      <c r="E61" s="23"/>
      <c r="F61" s="23"/>
      <c r="G61" s="23"/>
    </row>
    <row r="62" spans="1:8" x14ac:dyDescent="0.2">
      <c r="A62" s="23"/>
      <c r="B62" s="23"/>
      <c r="C62" s="23"/>
      <c r="D62" s="23"/>
      <c r="E62" s="23"/>
      <c r="F62" s="23"/>
      <c r="G62" s="23"/>
    </row>
    <row r="63" spans="1:8" x14ac:dyDescent="0.2">
      <c r="A63" s="23"/>
      <c r="B63" s="23"/>
      <c r="C63" s="23"/>
      <c r="D63" s="23"/>
      <c r="E63" s="23"/>
      <c r="F63" s="23"/>
      <c r="G63" s="23"/>
    </row>
    <row r="64" spans="1:8" x14ac:dyDescent="0.2">
      <c r="A64" s="23"/>
      <c r="B64" s="23"/>
      <c r="C64" s="23"/>
      <c r="D64" s="23"/>
      <c r="E64" s="23"/>
      <c r="F64" s="23"/>
      <c r="G64" s="23"/>
    </row>
  </sheetData>
  <mergeCells count="20">
    <mergeCell ref="A4:F4"/>
    <mergeCell ref="A3:F3"/>
    <mergeCell ref="D50:F50"/>
    <mergeCell ref="D51:F51"/>
    <mergeCell ref="A29:B29"/>
    <mergeCell ref="A31:B31"/>
    <mergeCell ref="A33:B33"/>
    <mergeCell ref="A35:F35"/>
    <mergeCell ref="A36:F36"/>
    <mergeCell ref="A37:F37"/>
    <mergeCell ref="A27:C27"/>
    <mergeCell ref="A5:F5"/>
    <mergeCell ref="A7:C7"/>
    <mergeCell ref="A9:B9"/>
    <mergeCell ref="A13:B13"/>
    <mergeCell ref="A17:B17"/>
    <mergeCell ref="A19:C19"/>
    <mergeCell ref="A21:B21"/>
    <mergeCell ref="A23:B23"/>
    <mergeCell ref="A25:B25"/>
  </mergeCells>
  <pageMargins left="0.7" right="0.7" top="0.75" bottom="0.75" header="0.3" footer="0.3"/>
  <pageSetup paperSize="9" scale="85" orientation="portrait" r:id="rId1"/>
  <ignoredErrors>
    <ignoredError sqref="D10:F10 E11:F13 D14: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Indicadores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Indicadores!Área_de_impresión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Elias</cp:lastModifiedBy>
  <cp:lastPrinted>2020-01-30T17:58:30Z</cp:lastPrinted>
  <dcterms:created xsi:type="dcterms:W3CDTF">2014-01-27T16:27:43Z</dcterms:created>
  <dcterms:modified xsi:type="dcterms:W3CDTF">2020-01-30T19:17:45Z</dcterms:modified>
</cp:coreProperties>
</file>